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pc\Desktop\Sjednice 2023\Vijeće 13. sjednica\"/>
    </mc:Choice>
  </mc:AlternateContent>
  <xr:revisionPtr revIDLastSave="0" documentId="13_ncr:1_{88039824-3F99-476C-931A-531F9891EF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balans 2023" sheetId="2" r:id="rId1"/>
    <sheet name="List1" sheetId="3" r:id="rId2"/>
  </sheets>
  <definedNames>
    <definedName name="_Hlk54516215" localSheetId="0">'Rebalans 2023'!#REF!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20" i="2"/>
  <c r="G46" i="2"/>
  <c r="G43" i="2"/>
  <c r="G38" i="2"/>
  <c r="G30" i="2"/>
  <c r="G24" i="2"/>
  <c r="G20" i="2"/>
  <c r="F7" i="2"/>
  <c r="F8" i="2"/>
  <c r="F9" i="2"/>
  <c r="F10" i="2"/>
  <c r="F11" i="2"/>
  <c r="F12" i="2"/>
  <c r="F13" i="2"/>
  <c r="F14" i="2"/>
  <c r="F6" i="2"/>
  <c r="G6" i="2"/>
  <c r="H6" i="2"/>
  <c r="I6" i="2"/>
  <c r="H52" i="2"/>
  <c r="H50" i="2"/>
  <c r="H49" i="2"/>
  <c r="H42" i="2"/>
  <c r="E51" i="2"/>
  <c r="I24" i="2"/>
  <c r="H24" i="2" s="1"/>
  <c r="I30" i="2"/>
  <c r="H30" i="2" s="1"/>
  <c r="I38" i="2"/>
  <c r="H38" i="2" s="1"/>
  <c r="I43" i="2"/>
  <c r="H43" i="2" s="1"/>
  <c r="I46" i="2"/>
  <c r="H46" i="2" s="1"/>
  <c r="H27" i="2"/>
  <c r="H29" i="2"/>
  <c r="H33" i="2"/>
  <c r="H34" i="2"/>
  <c r="H35" i="2"/>
  <c r="H36" i="2"/>
  <c r="H37" i="2"/>
  <c r="H59" i="2"/>
  <c r="H51" i="2"/>
  <c r="H47" i="2"/>
  <c r="H45" i="2"/>
  <c r="H48" i="2"/>
  <c r="H41" i="2"/>
  <c r="H14" i="2"/>
  <c r="H13" i="2"/>
  <c r="H12" i="2"/>
  <c r="H11" i="2"/>
  <c r="H10" i="2"/>
  <c r="H9" i="2"/>
  <c r="H8" i="2"/>
  <c r="H7" i="2"/>
  <c r="I15" i="2"/>
  <c r="I53" i="2" l="1"/>
  <c r="H53" i="2"/>
  <c r="F53" i="2"/>
  <c r="G15" i="2"/>
  <c r="G53" i="2" l="1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3" i="2"/>
  <c r="E44" i="2"/>
  <c r="E45" i="2"/>
  <c r="E47" i="2"/>
  <c r="E48" i="2"/>
  <c r="E49" i="2"/>
  <c r="E50" i="2"/>
  <c r="E52" i="2"/>
  <c r="E20" i="2"/>
  <c r="D46" i="2"/>
  <c r="D53" i="2" s="1"/>
  <c r="E7" i="2"/>
  <c r="E8" i="2"/>
  <c r="E9" i="2"/>
  <c r="E10" i="2"/>
  <c r="E11" i="2"/>
  <c r="E12" i="2"/>
  <c r="E13" i="2"/>
  <c r="E14" i="2"/>
  <c r="E6" i="2"/>
  <c r="E15" i="2" l="1"/>
  <c r="E46" i="2"/>
  <c r="E53" i="2" s="1"/>
  <c r="P8" i="3"/>
  <c r="P10" i="3"/>
  <c r="P12" i="3"/>
  <c r="N14" i="3"/>
  <c r="M14" i="3"/>
  <c r="L14" i="3"/>
  <c r="J14" i="3"/>
  <c r="H14" i="3"/>
  <c r="F14" i="3"/>
  <c r="D14" i="3"/>
  <c r="P14" i="3" l="1"/>
  <c r="K27" i="2"/>
  <c r="K29" i="2"/>
  <c r="K34" i="2"/>
  <c r="K35" i="2"/>
  <c r="K36" i="2"/>
  <c r="K37" i="2"/>
  <c r="K47" i="2"/>
  <c r="K48" i="2"/>
  <c r="K46" i="2" l="1"/>
  <c r="K30" i="2" l="1"/>
  <c r="K24" i="2" l="1"/>
  <c r="K8" i="2"/>
  <c r="K9" i="2"/>
  <c r="K10" i="2"/>
  <c r="K12" i="2"/>
  <c r="K13" i="2"/>
  <c r="K14" i="2"/>
  <c r="K7" i="2"/>
  <c r="F15" i="2"/>
  <c r="D15" i="2"/>
  <c r="H15" i="2" l="1"/>
  <c r="J11" i="2" s="1"/>
  <c r="J9" i="2" l="1"/>
  <c r="K15" i="2"/>
  <c r="J7" i="2"/>
  <c r="J14" i="2"/>
  <c r="J12" i="2"/>
  <c r="J10" i="2"/>
  <c r="J8" i="2"/>
  <c r="J15" i="2"/>
  <c r="J13" i="2"/>
  <c r="D57" i="2"/>
  <c r="D54" i="2"/>
  <c r="D59" i="2"/>
  <c r="J21" i="2" l="1"/>
  <c r="J23" i="2"/>
  <c r="J25" i="2"/>
  <c r="J27" i="2"/>
  <c r="J29" i="2"/>
  <c r="J31" i="2"/>
  <c r="J33" i="2"/>
  <c r="J35" i="2"/>
  <c r="J37" i="2"/>
  <c r="J39" i="2"/>
  <c r="J41" i="2"/>
  <c r="J44" i="2"/>
  <c r="J48" i="2"/>
  <c r="J50" i="2"/>
  <c r="J52" i="2"/>
  <c r="J20" i="2"/>
  <c r="J22" i="2"/>
  <c r="J24" i="2"/>
  <c r="J26" i="2"/>
  <c r="J28" i="2"/>
  <c r="J30" i="2"/>
  <c r="J32" i="2"/>
  <c r="J34" i="2"/>
  <c r="J36" i="2"/>
  <c r="J38" i="2"/>
  <c r="J40" i="2"/>
  <c r="J43" i="2"/>
  <c r="J45" i="2"/>
  <c r="J47" i="2"/>
  <c r="J49" i="2"/>
  <c r="J51" i="2"/>
  <c r="J53" i="2"/>
  <c r="J46" i="2"/>
  <c r="F59" i="2"/>
</calcChain>
</file>

<file path=xl/sharedStrings.xml><?xml version="1.0" encoding="utf-8"?>
<sst xmlns="http://schemas.openxmlformats.org/spreadsheetml/2006/main" count="128" uniqueCount="110">
  <si>
    <t>PRIHODI</t>
  </si>
  <si>
    <t>1.</t>
  </si>
  <si>
    <t>Izvorni prihodi</t>
  </si>
  <si>
    <t>1.1.</t>
  </si>
  <si>
    <t>Turistička pristojba</t>
  </si>
  <si>
    <t>1.2.</t>
  </si>
  <si>
    <t>Članarina</t>
  </si>
  <si>
    <t xml:space="preserve">2. </t>
  </si>
  <si>
    <t>Prihodi iz proračuna općine/grada/županije i državnog proračuna</t>
  </si>
  <si>
    <t>3.</t>
  </si>
  <si>
    <t xml:space="preserve">Prihodi od sustava turističkih zajednica </t>
  </si>
  <si>
    <t>4.</t>
  </si>
  <si>
    <t>Prihodi iz EU fondova</t>
  </si>
  <si>
    <t>5.</t>
  </si>
  <si>
    <t>Prihodi od gospodarske djelatnosti</t>
  </si>
  <si>
    <t>6.</t>
  </si>
  <si>
    <t>Preneseni prihod iz prethodne godine</t>
  </si>
  <si>
    <t>7.</t>
  </si>
  <si>
    <t>Ostali prihodi</t>
  </si>
  <si>
    <t>AKTIVNOSTI</t>
  </si>
  <si>
    <t xml:space="preserve">ISTRAŽIVANJE I STRATEŠKO PLANIRANJE </t>
  </si>
  <si>
    <t>Izrada strateških/operativnih/komunikacijskih/akcijskih dokumenata</t>
  </si>
  <si>
    <t>Istraživanje i analiza tržišta</t>
  </si>
  <si>
    <t>1.3.</t>
  </si>
  <si>
    <t>Mjerenje učinkovitosti promotivnih aktivnosti</t>
  </si>
  <si>
    <t>2.</t>
  </si>
  <si>
    <t>RAZVOJ TURISTIČKOG PROIZVODA</t>
  </si>
  <si>
    <t>2.1.</t>
  </si>
  <si>
    <t>Identifikacija i vrednovanje resursa te strukturiranje turističkih proizvoda</t>
  </si>
  <si>
    <t>2.2.</t>
  </si>
  <si>
    <t>Sustavi označavanja kvalitete turističkog proizvoda</t>
  </si>
  <si>
    <t>2.3.</t>
  </si>
  <si>
    <t>Podrška razvoju turističkih događanja</t>
  </si>
  <si>
    <t>2.4.</t>
  </si>
  <si>
    <t xml:space="preserve">Turistička infrastruktura </t>
  </si>
  <si>
    <t>2.5.</t>
  </si>
  <si>
    <t xml:space="preserve">Podrška turističkoj industriji </t>
  </si>
  <si>
    <t>KOMUNIKACIJA I OGLAŠAVANJE</t>
  </si>
  <si>
    <t>3.1.</t>
  </si>
  <si>
    <t>3.2.</t>
  </si>
  <si>
    <t>3.3.</t>
  </si>
  <si>
    <t>3.4.</t>
  </si>
  <si>
    <t>3.5.</t>
  </si>
  <si>
    <t>Sajmovi, posebne prezentacije i poslovne radionice</t>
  </si>
  <si>
    <t>3.6.</t>
  </si>
  <si>
    <t>Suradnja s organizatorima putovanja</t>
  </si>
  <si>
    <t>3.7.</t>
  </si>
  <si>
    <t>Kreiranje promotivnog materijala</t>
  </si>
  <si>
    <t>Internetske stranice</t>
  </si>
  <si>
    <t xml:space="preserve">Kreiranje i upravljanje bazama turističkih podataka </t>
  </si>
  <si>
    <t>Turističko-informativne aktivnosti</t>
  </si>
  <si>
    <t>DESTINACIJSKI MENADŽMENT</t>
  </si>
  <si>
    <t>4.1.</t>
  </si>
  <si>
    <t>Turistički informacijski sustavi i aplikacije /eVisitor</t>
  </si>
  <si>
    <t>Upravljanje kvalitetom u destinaciji</t>
  </si>
  <si>
    <t>ČLANSTVO U STRUKOVNIM ORGANIZACIJAMA</t>
  </si>
  <si>
    <t>5.1.</t>
  </si>
  <si>
    <t>Međunarodne strukovne i sl. organizacije</t>
  </si>
  <si>
    <t>5.2.</t>
  </si>
  <si>
    <t>Domaće strukovne i sl. organizacije</t>
  </si>
  <si>
    <t>ADMINISTRATIVNI POSLOVI</t>
  </si>
  <si>
    <t>6.1.</t>
  </si>
  <si>
    <t>Plaće</t>
  </si>
  <si>
    <t>6.2.</t>
  </si>
  <si>
    <t>Materijalni troškovi</t>
  </si>
  <si>
    <t>6.3.</t>
  </si>
  <si>
    <t>Tijela turističke zajednice</t>
  </si>
  <si>
    <t>6.4.</t>
  </si>
  <si>
    <t>Troškovi poslovanja mreže predstavništava/ ispostava</t>
  </si>
  <si>
    <t xml:space="preserve">REZERVA </t>
  </si>
  <si>
    <t>8.</t>
  </si>
  <si>
    <t>POKRIVANJE MANJKA PRIHODA IZ PRETHODNE GODINE</t>
  </si>
  <si>
    <t>SVEUKUPNO 1</t>
  </si>
  <si>
    <t>9.</t>
  </si>
  <si>
    <t>FONDOVI - posebne namjene</t>
  </si>
  <si>
    <t>Fond za turističke zajednice na  turistički nedovoljno razvijenim područjima i kontinentu</t>
  </si>
  <si>
    <t>Fond za projekte udruženih turističkih zajednica</t>
  </si>
  <si>
    <t>SVEUKUPNO 2</t>
  </si>
  <si>
    <t>TOTAL</t>
  </si>
  <si>
    <t>SVEUKUPNO 1+ SVEUKUPNO 2</t>
  </si>
  <si>
    <t xml:space="preserve">udio % u realizaciji </t>
  </si>
  <si>
    <t xml:space="preserve">indeks </t>
  </si>
  <si>
    <t>realizacija</t>
  </si>
  <si>
    <t>/rebalans</t>
  </si>
  <si>
    <t>Poticanje na uređenje destinacije</t>
  </si>
  <si>
    <t>UKUPNI PRIHODI</t>
  </si>
  <si>
    <t>Marketinške i poslovne suradnje-udruženo oglašavanje sa sustavom TZ-a i predstavnicima turističke ponude</t>
  </si>
  <si>
    <t>plaća</t>
  </si>
  <si>
    <t>nada</t>
  </si>
  <si>
    <t>petra</t>
  </si>
  <si>
    <t>marijana</t>
  </si>
  <si>
    <t>neto</t>
  </si>
  <si>
    <t>ukupno</t>
  </si>
  <si>
    <t>iz plaće</t>
  </si>
  <si>
    <t>na plaću</t>
  </si>
  <si>
    <t>prijevoz</t>
  </si>
  <si>
    <t>regres</t>
  </si>
  <si>
    <t>dj dar</t>
  </si>
  <si>
    <t>putni nalog</t>
  </si>
  <si>
    <t>Plan  2023.    (kn)</t>
  </si>
  <si>
    <t>Plan 2023.            (€)</t>
  </si>
  <si>
    <t>4.2.</t>
  </si>
  <si>
    <t>4.3.</t>
  </si>
  <si>
    <t xml:space="preserve">Izmjene i dopune Financijskog plana za 2023.g. </t>
  </si>
  <si>
    <t>Rebalans 2023. (kn)</t>
  </si>
  <si>
    <t>Rebalans 2023.  (€)</t>
  </si>
  <si>
    <t>Realizacija do 30.09.2023. (kn)</t>
  </si>
  <si>
    <t>Realizacija do 30.09.2023.   (€)</t>
  </si>
  <si>
    <t>4.4.</t>
  </si>
  <si>
    <t>Stručni skupovi i edukacije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</si>
</sst>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n_-;\-* #,##0.00\ _k_n_-;_-* &quot;-&quot;??\ _k_n_-;_-@_-"/>
    <numFmt numFmtId="165" formatCode="#,##0.00\ &quot;kn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2"/>
      <color rgb="FFFFFFFF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b/>
      <sz val="10"/>
      <color rgb="FFFFFFFF"/>
      <name val="Calibri"/>
      <family val="2"/>
      <charset val="238"/>
      <scheme val="minor"/>
    </font>
    <font>
      <sz val="10"/>
      <color rgb="FFFFFFFF"/>
      <name val="Calibri"/>
      <family val="2"/>
      <charset val="238"/>
      <scheme val="minor"/>
    </font>
    <font>
      <b/>
      <sz val="14"/>
      <color rgb="FFFFFFFF"/>
      <name val="Calibri"/>
      <family val="2"/>
      <charset val="238"/>
      <scheme val="minor"/>
    </font>
    <font>
      <b/>
      <sz val="14"/>
      <color rgb="FF00376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color rgb="FFFFFFFF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rgb="FF003764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8" fillId="3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2" fontId="5" fillId="0" borderId="1" xfId="0" applyNumberFormat="1" applyFont="1" applyBorder="1" applyAlignment="1">
      <alignment vertical="center"/>
    </xf>
    <xf numFmtId="2" fontId="6" fillId="2" borderId="1" xfId="0" applyNumberFormat="1" applyFont="1" applyFill="1" applyBorder="1" applyAlignment="1">
      <alignment vertical="center"/>
    </xf>
    <xf numFmtId="2" fontId="1" fillId="0" borderId="0" xfId="0" applyNumberFormat="1" applyFont="1"/>
    <xf numFmtId="2" fontId="9" fillId="3" borderId="1" xfId="0" applyNumberFormat="1" applyFont="1" applyFill="1" applyBorder="1" applyAlignment="1">
      <alignment vertical="center"/>
    </xf>
    <xf numFmtId="2" fontId="10" fillId="3" borderId="1" xfId="0" applyNumberFormat="1" applyFont="1" applyFill="1" applyBorder="1" applyAlignment="1">
      <alignment vertical="center"/>
    </xf>
    <xf numFmtId="4" fontId="1" fillId="0" borderId="0" xfId="0" applyNumberFormat="1" applyFont="1"/>
    <xf numFmtId="164" fontId="6" fillId="2" borderId="1" xfId="0" applyNumberFormat="1" applyFont="1" applyFill="1" applyBorder="1" applyAlignment="1">
      <alignment vertical="center"/>
    </xf>
    <xf numFmtId="2" fontId="6" fillId="0" borderId="1" xfId="0" applyNumberFormat="1" applyFont="1" applyBorder="1" applyAlignment="1">
      <alignment vertical="center"/>
    </xf>
    <xf numFmtId="2" fontId="6" fillId="0" borderId="1" xfId="0" applyNumberFormat="1" applyFont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15" fillId="7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vertical="center"/>
    </xf>
    <xf numFmtId="2" fontId="14" fillId="6" borderId="1" xfId="0" applyNumberFormat="1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vertical="center"/>
    </xf>
    <xf numFmtId="2" fontId="5" fillId="4" borderId="1" xfId="0" applyNumberFormat="1" applyFont="1" applyFill="1" applyBorder="1" applyAlignment="1">
      <alignment horizontal="center" vertical="center"/>
    </xf>
    <xf numFmtId="2" fontId="10" fillId="3" borderId="1" xfId="0" applyNumberFormat="1" applyFont="1" applyFill="1" applyBorder="1" applyAlignment="1">
      <alignment horizontal="center" vertical="center"/>
    </xf>
    <xf numFmtId="0" fontId="2" fillId="0" borderId="0" xfId="0" applyFont="1"/>
    <xf numFmtId="165" fontId="0" fillId="0" borderId="0" xfId="0" applyNumberFormat="1"/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vertical="center"/>
    </xf>
    <xf numFmtId="2" fontId="5" fillId="4" borderId="1" xfId="0" applyNumberFormat="1" applyFont="1" applyFill="1" applyBorder="1" applyAlignment="1">
      <alignment vertical="center"/>
    </xf>
    <xf numFmtId="2" fontId="16" fillId="3" borderId="1" xfId="0" applyNumberFormat="1" applyFont="1" applyFill="1" applyBorder="1" applyAlignment="1">
      <alignment vertical="center"/>
    </xf>
    <xf numFmtId="2" fontId="14" fillId="6" borderId="1" xfId="0" applyNumberFormat="1" applyFont="1" applyFill="1" applyBorder="1" applyAlignment="1">
      <alignment vertical="center"/>
    </xf>
    <xf numFmtId="2" fontId="0" fillId="0" borderId="0" xfId="0" applyNumberFormat="1"/>
    <xf numFmtId="4" fontId="0" fillId="0" borderId="0" xfId="0" applyNumberFormat="1"/>
    <xf numFmtId="0" fontId="11" fillId="3" borderId="1" xfId="0" applyFont="1" applyFill="1" applyBorder="1" applyAlignment="1">
      <alignment horizontal="center" vertical="center" wrapText="1"/>
    </xf>
    <xf numFmtId="0" fontId="17" fillId="8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2" fontId="6" fillId="0" borderId="1" xfId="0" applyNumberFormat="1" applyFont="1" applyFill="1" applyBorder="1" applyAlignment="1">
      <alignment vertical="center"/>
    </xf>
    <xf numFmtId="2" fontId="6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62"/>
  <sheetViews>
    <sheetView tabSelected="1" workbookViewId="0">
      <selection activeCell="Q18" sqref="Q18"/>
    </sheetView>
  </sheetViews>
  <sheetFormatPr defaultRowHeight="15" x14ac:dyDescent="0.25"/>
  <cols>
    <col min="1" max="1" width="6.42578125" customWidth="1"/>
    <col min="2" max="2" width="7.42578125" customWidth="1"/>
    <col min="3" max="3" width="58.85546875" customWidth="1"/>
    <col min="4" max="5" width="13.28515625" customWidth="1"/>
    <col min="6" max="6" width="14.42578125" bestFit="1" customWidth="1"/>
    <col min="7" max="7" width="14.42578125" customWidth="1"/>
    <col min="8" max="8" width="12.7109375" bestFit="1" customWidth="1"/>
    <col min="9" max="9" width="12.7109375" customWidth="1"/>
    <col min="10" max="10" width="11.7109375" bestFit="1" customWidth="1"/>
    <col min="11" max="11" width="9.5703125" bestFit="1" customWidth="1"/>
    <col min="16" max="17" width="10.5703125" bestFit="1" customWidth="1"/>
  </cols>
  <sheetData>
    <row r="2" spans="1:11" ht="18.75" customHeight="1" x14ac:dyDescent="0.25">
      <c r="A2" s="49" t="s">
        <v>103</v>
      </c>
      <c r="B2" s="49"/>
      <c r="C2" s="49"/>
      <c r="D2" s="49"/>
      <c r="E2" s="49"/>
      <c r="F2" s="49"/>
      <c r="G2" s="49"/>
      <c r="H2" s="49"/>
      <c r="I2" s="49"/>
      <c r="J2" s="49"/>
      <c r="K2" s="49"/>
    </row>
    <row r="3" spans="1:11" x14ac:dyDescent="0.25">
      <c r="A3" s="52"/>
      <c r="B3" s="51"/>
      <c r="C3" s="50" t="s">
        <v>0</v>
      </c>
      <c r="D3" s="50" t="s">
        <v>99</v>
      </c>
      <c r="E3" s="40"/>
      <c r="F3" s="50" t="s">
        <v>104</v>
      </c>
      <c r="G3" s="40"/>
      <c r="H3" s="50" t="s">
        <v>106</v>
      </c>
      <c r="I3" s="50" t="s">
        <v>107</v>
      </c>
      <c r="J3" s="50" t="s">
        <v>80</v>
      </c>
      <c r="K3" s="2" t="s">
        <v>81</v>
      </c>
    </row>
    <row r="4" spans="1:11" ht="25.5" x14ac:dyDescent="0.25">
      <c r="A4" s="52"/>
      <c r="B4" s="51"/>
      <c r="C4" s="50"/>
      <c r="D4" s="50"/>
      <c r="E4" s="41" t="s">
        <v>100</v>
      </c>
      <c r="F4" s="50"/>
      <c r="G4" s="41" t="s">
        <v>105</v>
      </c>
      <c r="H4" s="50"/>
      <c r="I4" s="50"/>
      <c r="J4" s="50"/>
      <c r="K4" s="2" t="s">
        <v>82</v>
      </c>
    </row>
    <row r="5" spans="1:11" x14ac:dyDescent="0.25">
      <c r="A5" s="52"/>
      <c r="B5" s="51"/>
      <c r="C5" s="50"/>
      <c r="D5" s="50"/>
      <c r="E5" s="39"/>
      <c r="F5" s="50"/>
      <c r="G5" s="39"/>
      <c r="H5" s="50"/>
      <c r="I5" s="50"/>
      <c r="J5" s="50"/>
      <c r="K5" s="2" t="s">
        <v>83</v>
      </c>
    </row>
    <row r="6" spans="1:11" x14ac:dyDescent="0.25">
      <c r="A6" s="4" t="s">
        <v>1</v>
      </c>
      <c r="B6" s="4"/>
      <c r="C6" s="4" t="s">
        <v>2</v>
      </c>
      <c r="D6" s="20">
        <v>450000</v>
      </c>
      <c r="E6" s="20">
        <f>SUM(D6/7.5345)</f>
        <v>59725.263786581723</v>
      </c>
      <c r="F6" s="20">
        <f>SUM(G6*7.5345)</f>
        <v>514916.16863999999</v>
      </c>
      <c r="G6" s="20">
        <f>SUM(G7:G8)</f>
        <v>68341.119999999995</v>
      </c>
      <c r="H6" s="20">
        <f>SUM(H7:H8)</f>
        <v>375527.91863999999</v>
      </c>
      <c r="I6" s="20">
        <f>SUM(I7:I8)</f>
        <v>49841.120000000003</v>
      </c>
      <c r="J6" s="25">
        <v>3.86</v>
      </c>
      <c r="K6" s="55">
        <v>72.930000000000007</v>
      </c>
    </row>
    <row r="7" spans="1:11" x14ac:dyDescent="0.25">
      <c r="A7" s="13"/>
      <c r="B7" s="13" t="s">
        <v>3</v>
      </c>
      <c r="C7" s="13" t="s">
        <v>4</v>
      </c>
      <c r="D7" s="26">
        <v>400000</v>
      </c>
      <c r="E7" s="26">
        <f t="shared" ref="E7:E14" si="0">SUM(D7/7.5345)</f>
        <v>53089.123365850421</v>
      </c>
      <c r="F7" s="54">
        <f t="shared" ref="F7:F14" si="1">SUM(G7*7.5345)</f>
        <v>429868.54092</v>
      </c>
      <c r="G7" s="26">
        <v>57053.36</v>
      </c>
      <c r="H7" s="26">
        <f>I7*7.5345</f>
        <v>316851.04092</v>
      </c>
      <c r="I7" s="26">
        <v>42053.36</v>
      </c>
      <c r="J7" s="27">
        <f>SUM(H7/$H$15*100)</f>
        <v>32.559617083041601</v>
      </c>
      <c r="K7" s="27">
        <f>SUM(H7/F7*100)</f>
        <v>73.708822758203894</v>
      </c>
    </row>
    <row r="8" spans="1:11" x14ac:dyDescent="0.25">
      <c r="A8" s="16"/>
      <c r="B8" s="13" t="s">
        <v>5</v>
      </c>
      <c r="C8" s="13" t="s">
        <v>6</v>
      </c>
      <c r="D8" s="26">
        <v>50000</v>
      </c>
      <c r="E8" s="26">
        <f t="shared" si="0"/>
        <v>6636.1404207313026</v>
      </c>
      <c r="F8" s="54">
        <f t="shared" si="1"/>
        <v>85047.627720000004</v>
      </c>
      <c r="G8" s="26">
        <v>11287.76</v>
      </c>
      <c r="H8" s="26">
        <f>I8*7.5345</f>
        <v>58676.877720000004</v>
      </c>
      <c r="I8" s="26">
        <v>7787.76</v>
      </c>
      <c r="J8" s="27">
        <f t="shared" ref="J8:K15" si="2">SUM(H8/$H$15*100)</f>
        <v>6.0296367171286214</v>
      </c>
      <c r="K8" s="27">
        <f t="shared" ref="K8:K14" si="3">SUM(H8/F8*100)</f>
        <v>68.992962288354818</v>
      </c>
    </row>
    <row r="9" spans="1:11" ht="30" x14ac:dyDescent="0.25">
      <c r="A9" s="4" t="s">
        <v>7</v>
      </c>
      <c r="B9" s="4"/>
      <c r="C9" s="4" t="s">
        <v>8</v>
      </c>
      <c r="D9" s="20">
        <v>392000</v>
      </c>
      <c r="E9" s="20">
        <f t="shared" si="0"/>
        <v>52027.34089853341</v>
      </c>
      <c r="F9" s="20">
        <f t="shared" si="1"/>
        <v>630303.26888999995</v>
      </c>
      <c r="G9" s="20">
        <v>83655.62</v>
      </c>
      <c r="H9" s="20">
        <f t="shared" ref="H9:H14" si="4">I9*7.5345</f>
        <v>403095.75</v>
      </c>
      <c r="I9" s="20">
        <v>53500</v>
      </c>
      <c r="J9" s="28">
        <f t="shared" si="2"/>
        <v>41.422124509022005</v>
      </c>
      <c r="K9" s="28">
        <f t="shared" si="3"/>
        <v>63.952666897932261</v>
      </c>
    </row>
    <row r="10" spans="1:11" x14ac:dyDescent="0.25">
      <c r="A10" s="5" t="s">
        <v>9</v>
      </c>
      <c r="B10" s="5"/>
      <c r="C10" s="5" t="s">
        <v>10</v>
      </c>
      <c r="D10" s="20">
        <v>120000</v>
      </c>
      <c r="E10" s="20">
        <f t="shared" si="0"/>
        <v>15926.737009755125</v>
      </c>
      <c r="F10" s="20">
        <f t="shared" si="1"/>
        <v>255183.87084000002</v>
      </c>
      <c r="G10" s="20">
        <v>33868.720000000001</v>
      </c>
      <c r="H10" s="20">
        <f t="shared" si="4"/>
        <v>23172.731475000004</v>
      </c>
      <c r="I10" s="20">
        <v>3075.55</v>
      </c>
      <c r="J10" s="28">
        <f t="shared" si="2"/>
        <v>2.3812301875462181</v>
      </c>
      <c r="K10" s="28">
        <f t="shared" si="3"/>
        <v>9.0807978571377976</v>
      </c>
    </row>
    <row r="11" spans="1:11" x14ac:dyDescent="0.25">
      <c r="A11" s="5" t="s">
        <v>11</v>
      </c>
      <c r="B11" s="5"/>
      <c r="C11" s="5" t="s">
        <v>12</v>
      </c>
      <c r="D11" s="20">
        <v>210000</v>
      </c>
      <c r="E11" s="20">
        <f t="shared" si="0"/>
        <v>27871.78976707147</v>
      </c>
      <c r="F11" s="20">
        <f t="shared" si="1"/>
        <v>0</v>
      </c>
      <c r="G11" s="20">
        <v>0</v>
      </c>
      <c r="H11" s="20">
        <f t="shared" si="4"/>
        <v>0</v>
      </c>
      <c r="I11" s="20">
        <v>0</v>
      </c>
      <c r="J11" s="28">
        <f>SUM(H11/$H$15*100)</f>
        <v>0</v>
      </c>
      <c r="K11" s="28">
        <v>0</v>
      </c>
    </row>
    <row r="12" spans="1:11" x14ac:dyDescent="0.25">
      <c r="A12" s="5" t="s">
        <v>13</v>
      </c>
      <c r="B12" s="5"/>
      <c r="C12" s="5" t="s">
        <v>14</v>
      </c>
      <c r="D12" s="20">
        <v>15000</v>
      </c>
      <c r="E12" s="20">
        <f t="shared" si="0"/>
        <v>1990.8421262193906</v>
      </c>
      <c r="F12" s="20">
        <f t="shared" si="1"/>
        <v>0</v>
      </c>
      <c r="G12" s="20">
        <v>0</v>
      </c>
      <c r="H12" s="20">
        <f t="shared" si="4"/>
        <v>0</v>
      </c>
      <c r="I12" s="20">
        <v>0</v>
      </c>
      <c r="J12" s="28">
        <f t="shared" si="2"/>
        <v>0</v>
      </c>
      <c r="K12" s="28" t="e">
        <f t="shared" si="3"/>
        <v>#DIV/0!</v>
      </c>
    </row>
    <row r="13" spans="1:11" x14ac:dyDescent="0.25">
      <c r="A13" s="5" t="s">
        <v>15</v>
      </c>
      <c r="B13" s="5"/>
      <c r="C13" s="5" t="s">
        <v>16</v>
      </c>
      <c r="D13" s="20">
        <v>180000</v>
      </c>
      <c r="E13" s="20">
        <f t="shared" si="0"/>
        <v>23890.105514632687</v>
      </c>
      <c r="F13" s="20">
        <f t="shared" si="1"/>
        <v>171344.70157499998</v>
      </c>
      <c r="G13" s="20">
        <v>22741.35</v>
      </c>
      <c r="H13" s="20">
        <f t="shared" si="4"/>
        <v>171344.70157499998</v>
      </c>
      <c r="I13" s="20">
        <v>22741.35</v>
      </c>
      <c r="J13" s="28">
        <f t="shared" si="2"/>
        <v>17.607383760808364</v>
      </c>
      <c r="K13" s="28">
        <f t="shared" si="3"/>
        <v>100</v>
      </c>
    </row>
    <row r="14" spans="1:11" x14ac:dyDescent="0.25">
      <c r="A14" s="5" t="s">
        <v>17</v>
      </c>
      <c r="B14" s="5"/>
      <c r="C14" s="5" t="s">
        <v>18</v>
      </c>
      <c r="D14" s="20">
        <v>20</v>
      </c>
      <c r="E14" s="20">
        <f t="shared" si="0"/>
        <v>2.654456168292521</v>
      </c>
      <c r="F14" s="20">
        <f t="shared" si="1"/>
        <v>7.5345000000000004</v>
      </c>
      <c r="G14" s="20">
        <v>1</v>
      </c>
      <c r="H14" s="20">
        <f t="shared" si="4"/>
        <v>7.5345000000000009E-2</v>
      </c>
      <c r="I14" s="20">
        <v>0.01</v>
      </c>
      <c r="J14" s="28">
        <f t="shared" si="2"/>
        <v>7.7424531792564499E-6</v>
      </c>
      <c r="K14" s="28">
        <f t="shared" si="3"/>
        <v>1</v>
      </c>
    </row>
    <row r="15" spans="1:11" x14ac:dyDescent="0.25">
      <c r="A15" s="32"/>
      <c r="B15" s="32"/>
      <c r="C15" s="34" t="s">
        <v>85</v>
      </c>
      <c r="D15" s="45">
        <f>SUM(D6+D9+D10+D11+D12+D13+D14)</f>
        <v>1367020</v>
      </c>
      <c r="E15" s="45">
        <f>SUM(E7:E14)</f>
        <v>181434.73355896209</v>
      </c>
      <c r="F15" s="45">
        <f>SUM(F6+F9+F10+F11+F12+F13+F14)</f>
        <v>1571755.5444450001</v>
      </c>
      <c r="G15" s="45">
        <f>SUM(G6+G9+G10+G11+G12+G13+G14)</f>
        <v>208607.81</v>
      </c>
      <c r="H15" s="45">
        <f>SUM(H7:H14)</f>
        <v>973141.17703500006</v>
      </c>
      <c r="I15" s="45">
        <f>SUM(I7:I14)</f>
        <v>129158.02999999998</v>
      </c>
      <c r="J15" s="33">
        <f t="shared" si="2"/>
        <v>100</v>
      </c>
      <c r="K15" s="33">
        <f t="shared" si="2"/>
        <v>13.272280841462603</v>
      </c>
    </row>
    <row r="16" spans="1:11" x14ac:dyDescent="0.25">
      <c r="A16" s="17"/>
      <c r="B16" s="18"/>
      <c r="C16" s="18"/>
      <c r="D16" s="24"/>
      <c r="E16" s="24"/>
      <c r="F16" s="21"/>
      <c r="G16" s="21"/>
      <c r="H16" s="21"/>
      <c r="I16" s="21"/>
      <c r="J16" s="21"/>
      <c r="K16" s="21"/>
    </row>
    <row r="17" spans="1:16" ht="15" customHeight="1" x14ac:dyDescent="0.25">
      <c r="A17" s="51"/>
      <c r="B17" s="51"/>
      <c r="C17" s="50" t="s">
        <v>19</v>
      </c>
      <c r="D17" s="50" t="s">
        <v>99</v>
      </c>
      <c r="E17" s="40"/>
      <c r="F17" s="50" t="s">
        <v>104</v>
      </c>
      <c r="G17" s="40"/>
      <c r="H17" s="50" t="s">
        <v>106</v>
      </c>
      <c r="I17" s="50" t="s">
        <v>107</v>
      </c>
      <c r="J17" s="50" t="s">
        <v>80</v>
      </c>
      <c r="K17" s="2" t="s">
        <v>81</v>
      </c>
    </row>
    <row r="18" spans="1:16" ht="25.5" x14ac:dyDescent="0.25">
      <c r="A18" s="51"/>
      <c r="B18" s="51"/>
      <c r="C18" s="50"/>
      <c r="D18" s="50"/>
      <c r="E18" s="41" t="s">
        <v>100</v>
      </c>
      <c r="F18" s="50"/>
      <c r="G18" s="41" t="s">
        <v>105</v>
      </c>
      <c r="H18" s="50"/>
      <c r="I18" s="50"/>
      <c r="J18" s="50"/>
      <c r="K18" s="2" t="s">
        <v>82</v>
      </c>
    </row>
    <row r="19" spans="1:16" x14ac:dyDescent="0.25">
      <c r="A19" s="51"/>
      <c r="B19" s="51"/>
      <c r="C19" s="50"/>
      <c r="D19" s="50"/>
      <c r="E19" s="39"/>
      <c r="F19" s="50"/>
      <c r="G19" s="39"/>
      <c r="H19" s="50"/>
      <c r="I19" s="50"/>
      <c r="J19" s="50"/>
      <c r="K19" s="2" t="s">
        <v>83</v>
      </c>
    </row>
    <row r="20" spans="1:16" x14ac:dyDescent="0.25">
      <c r="A20" s="3" t="s">
        <v>1</v>
      </c>
      <c r="B20" s="3"/>
      <c r="C20" s="3" t="s">
        <v>20</v>
      </c>
      <c r="D20" s="20">
        <v>0</v>
      </c>
      <c r="E20" s="20">
        <f>SUM(D20/7.5345)</f>
        <v>0</v>
      </c>
      <c r="F20" s="20">
        <f>SUM(G20*7.5345)</f>
        <v>0</v>
      </c>
      <c r="G20" s="20">
        <f>SUM(G21:G23)</f>
        <v>0</v>
      </c>
      <c r="H20" s="20">
        <v>0</v>
      </c>
      <c r="I20" s="20">
        <v>0</v>
      </c>
      <c r="J20" s="29">
        <f t="shared" ref="J20:J41" si="5">SUM(H20/$H$53*100)</f>
        <v>0</v>
      </c>
      <c r="K20" s="29">
        <v>0</v>
      </c>
    </row>
    <row r="21" spans="1:16" x14ac:dyDescent="0.25">
      <c r="A21" s="7"/>
      <c r="B21" s="7" t="s">
        <v>3</v>
      </c>
      <c r="C21" s="7" t="s">
        <v>21</v>
      </c>
      <c r="D21" s="26">
        <v>0</v>
      </c>
      <c r="E21" s="26">
        <f t="shared" ref="E21:E52" si="6">SUM(D21/7.5345)</f>
        <v>0</v>
      </c>
      <c r="F21" s="20">
        <f t="shared" ref="F21:F52" si="7">SUM(G21*7.5345)</f>
        <v>0</v>
      </c>
      <c r="G21" s="26">
        <v>0</v>
      </c>
      <c r="H21" s="26">
        <v>0</v>
      </c>
      <c r="I21" s="26">
        <v>0</v>
      </c>
      <c r="J21" s="30">
        <f t="shared" si="5"/>
        <v>0</v>
      </c>
      <c r="K21" s="29">
        <v>0</v>
      </c>
    </row>
    <row r="22" spans="1:16" x14ac:dyDescent="0.25">
      <c r="A22" s="8"/>
      <c r="B22" s="7" t="s">
        <v>5</v>
      </c>
      <c r="C22" s="7" t="s">
        <v>22</v>
      </c>
      <c r="D22" s="26">
        <v>0</v>
      </c>
      <c r="E22" s="26">
        <f t="shared" si="6"/>
        <v>0</v>
      </c>
      <c r="F22" s="20">
        <f t="shared" si="7"/>
        <v>0</v>
      </c>
      <c r="G22" s="26">
        <v>0</v>
      </c>
      <c r="H22" s="26">
        <v>0</v>
      </c>
      <c r="I22" s="26">
        <v>0</v>
      </c>
      <c r="J22" s="30">
        <f t="shared" si="5"/>
        <v>0</v>
      </c>
      <c r="K22" s="29">
        <v>0</v>
      </c>
    </row>
    <row r="23" spans="1:16" x14ac:dyDescent="0.25">
      <c r="A23" s="7"/>
      <c r="B23" s="7" t="s">
        <v>23</v>
      </c>
      <c r="C23" s="7" t="s">
        <v>24</v>
      </c>
      <c r="D23" s="26">
        <v>0</v>
      </c>
      <c r="E23" s="26">
        <f t="shared" si="6"/>
        <v>0</v>
      </c>
      <c r="F23" s="20">
        <f t="shared" si="7"/>
        <v>0</v>
      </c>
      <c r="G23" s="26">
        <v>0</v>
      </c>
      <c r="H23" s="26">
        <v>0</v>
      </c>
      <c r="I23" s="26">
        <v>0</v>
      </c>
      <c r="J23" s="30">
        <f t="shared" si="5"/>
        <v>0</v>
      </c>
      <c r="K23" s="29">
        <v>0</v>
      </c>
    </row>
    <row r="24" spans="1:16" x14ac:dyDescent="0.25">
      <c r="A24" s="3" t="s">
        <v>25</v>
      </c>
      <c r="B24" s="3"/>
      <c r="C24" s="3" t="s">
        <v>26</v>
      </c>
      <c r="D24" s="20">
        <v>402000</v>
      </c>
      <c r="E24" s="20">
        <f t="shared" si="6"/>
        <v>53354.568982679673</v>
      </c>
      <c r="F24" s="20">
        <f t="shared" si="7"/>
        <v>830961.47013000003</v>
      </c>
      <c r="G24" s="20">
        <f>SUM(G25:G29)</f>
        <v>110287.54</v>
      </c>
      <c r="H24" s="20">
        <f>I24*7.5345</f>
        <v>574488.97375499993</v>
      </c>
      <c r="I24" s="20">
        <f>SUM(I25:I29)</f>
        <v>76247.789999999994</v>
      </c>
      <c r="J24" s="29">
        <f t="shared" si="5"/>
        <v>68.607297184652822</v>
      </c>
      <c r="K24" s="29">
        <f t="shared" ref="K24:K48" si="8">SUM(H24/F24*100)</f>
        <v>69.135452654035063</v>
      </c>
    </row>
    <row r="25" spans="1:16" ht="25.5" x14ac:dyDescent="0.25">
      <c r="A25" s="8"/>
      <c r="B25" s="7" t="s">
        <v>27</v>
      </c>
      <c r="C25" s="7" t="s">
        <v>28</v>
      </c>
      <c r="D25" s="26">
        <v>0</v>
      </c>
      <c r="E25" s="26">
        <f t="shared" si="6"/>
        <v>0</v>
      </c>
      <c r="F25" s="20">
        <f t="shared" si="7"/>
        <v>103552.284375</v>
      </c>
      <c r="G25" s="26">
        <v>13743.75</v>
      </c>
      <c r="H25" s="26">
        <v>0</v>
      </c>
      <c r="I25" s="26">
        <v>0</v>
      </c>
      <c r="J25" s="30">
        <f t="shared" si="5"/>
        <v>0</v>
      </c>
      <c r="K25" s="29">
        <v>0</v>
      </c>
      <c r="P25" s="46"/>
    </row>
    <row r="26" spans="1:16" x14ac:dyDescent="0.25">
      <c r="A26" s="7"/>
      <c r="B26" s="7" t="s">
        <v>29</v>
      </c>
      <c r="C26" s="7" t="s">
        <v>30</v>
      </c>
      <c r="D26" s="26">
        <v>0</v>
      </c>
      <c r="E26" s="26">
        <f t="shared" si="6"/>
        <v>0</v>
      </c>
      <c r="F26" s="20">
        <f t="shared" si="7"/>
        <v>0</v>
      </c>
      <c r="G26" s="26">
        <v>0</v>
      </c>
      <c r="H26" s="26">
        <v>0</v>
      </c>
      <c r="I26" s="26">
        <v>0</v>
      </c>
      <c r="J26" s="30">
        <f t="shared" si="5"/>
        <v>0</v>
      </c>
      <c r="K26" s="29">
        <v>0</v>
      </c>
    </row>
    <row r="27" spans="1:16" x14ac:dyDescent="0.25">
      <c r="A27" s="7"/>
      <c r="B27" s="7" t="s">
        <v>31</v>
      </c>
      <c r="C27" s="7" t="s">
        <v>32</v>
      </c>
      <c r="D27" s="26">
        <v>400000</v>
      </c>
      <c r="E27" s="26">
        <f t="shared" si="6"/>
        <v>53089.123365850421</v>
      </c>
      <c r="F27" s="20">
        <f t="shared" si="7"/>
        <v>722888.48575500003</v>
      </c>
      <c r="G27" s="26">
        <v>95943.79</v>
      </c>
      <c r="H27" s="26">
        <f>I27*7.5345</f>
        <v>574488.97375499993</v>
      </c>
      <c r="I27" s="26">
        <v>76247.789999999994</v>
      </c>
      <c r="J27" s="30">
        <f t="shared" si="5"/>
        <v>68.607297184652822</v>
      </c>
      <c r="K27" s="29">
        <f t="shared" si="8"/>
        <v>79.471313359624403</v>
      </c>
    </row>
    <row r="28" spans="1:16" x14ac:dyDescent="0.25">
      <c r="A28" s="7"/>
      <c r="B28" s="7" t="s">
        <v>33</v>
      </c>
      <c r="C28" s="7" t="s">
        <v>34</v>
      </c>
      <c r="D28" s="26">
        <v>0</v>
      </c>
      <c r="E28" s="26">
        <f t="shared" si="6"/>
        <v>0</v>
      </c>
      <c r="F28" s="20">
        <f t="shared" si="7"/>
        <v>0</v>
      </c>
      <c r="G28" s="26">
        <v>0</v>
      </c>
      <c r="H28" s="26">
        <v>0</v>
      </c>
      <c r="I28" s="26">
        <v>0</v>
      </c>
      <c r="J28" s="30">
        <f t="shared" si="5"/>
        <v>0</v>
      </c>
      <c r="K28" s="29">
        <v>0</v>
      </c>
    </row>
    <row r="29" spans="1:16" x14ac:dyDescent="0.25">
      <c r="A29" s="7"/>
      <c r="B29" s="7" t="s">
        <v>35</v>
      </c>
      <c r="C29" s="7" t="s">
        <v>36</v>
      </c>
      <c r="D29" s="26">
        <v>2000</v>
      </c>
      <c r="E29" s="26">
        <f t="shared" si="6"/>
        <v>265.44561682925212</v>
      </c>
      <c r="F29" s="20">
        <f t="shared" si="7"/>
        <v>4520.7</v>
      </c>
      <c r="G29" s="26">
        <v>600</v>
      </c>
      <c r="H29" s="26">
        <f>I29*7.5345</f>
        <v>0</v>
      </c>
      <c r="I29" s="26">
        <v>0</v>
      </c>
      <c r="J29" s="30">
        <f t="shared" si="5"/>
        <v>0</v>
      </c>
      <c r="K29" s="29">
        <f t="shared" si="8"/>
        <v>0</v>
      </c>
    </row>
    <row r="30" spans="1:16" x14ac:dyDescent="0.25">
      <c r="A30" s="3" t="s">
        <v>9</v>
      </c>
      <c r="B30" s="3"/>
      <c r="C30" s="3" t="s">
        <v>37</v>
      </c>
      <c r="D30" s="20">
        <v>167000</v>
      </c>
      <c r="E30" s="20">
        <f t="shared" si="6"/>
        <v>22164.709005242548</v>
      </c>
      <c r="F30" s="20">
        <f t="shared" si="7"/>
        <v>316910.41278000007</v>
      </c>
      <c r="G30" s="20">
        <f>SUM(G31:G37)</f>
        <v>42061.240000000005</v>
      </c>
      <c r="H30" s="20">
        <f>I30*7.5345</f>
        <v>76424.015744999997</v>
      </c>
      <c r="I30" s="20">
        <f>SUM(I31:I37)</f>
        <v>10143.209999999999</v>
      </c>
      <c r="J30" s="29">
        <f t="shared" si="5"/>
        <v>9.1267985980491027</v>
      </c>
      <c r="K30" s="29">
        <f t="shared" si="8"/>
        <v>24.115337541166159</v>
      </c>
    </row>
    <row r="31" spans="1:16" x14ac:dyDescent="0.25">
      <c r="A31" s="7"/>
      <c r="B31" s="7" t="s">
        <v>38</v>
      </c>
      <c r="C31" s="7" t="s">
        <v>43</v>
      </c>
      <c r="D31" s="26">
        <v>0</v>
      </c>
      <c r="E31" s="26">
        <f t="shared" si="6"/>
        <v>0</v>
      </c>
      <c r="F31" s="20">
        <f t="shared" si="7"/>
        <v>0</v>
      </c>
      <c r="G31" s="26">
        <v>0</v>
      </c>
      <c r="H31" s="26">
        <v>0</v>
      </c>
      <c r="I31" s="26">
        <v>0</v>
      </c>
      <c r="J31" s="30">
        <f t="shared" si="5"/>
        <v>0</v>
      </c>
      <c r="K31" s="29">
        <v>0</v>
      </c>
    </row>
    <row r="32" spans="1:16" x14ac:dyDescent="0.25">
      <c r="A32" s="8"/>
      <c r="B32" s="7" t="s">
        <v>39</v>
      </c>
      <c r="C32" s="7" t="s">
        <v>45</v>
      </c>
      <c r="D32" s="26">
        <v>0</v>
      </c>
      <c r="E32" s="26">
        <f t="shared" si="6"/>
        <v>0</v>
      </c>
      <c r="F32" s="20">
        <f t="shared" si="7"/>
        <v>0</v>
      </c>
      <c r="G32" s="26">
        <v>0</v>
      </c>
      <c r="H32" s="26">
        <v>0</v>
      </c>
      <c r="I32" s="26">
        <v>0</v>
      </c>
      <c r="J32" s="30">
        <f t="shared" si="5"/>
        <v>0</v>
      </c>
      <c r="K32" s="29">
        <v>0</v>
      </c>
    </row>
    <row r="33" spans="1:17" x14ac:dyDescent="0.25">
      <c r="A33" s="8"/>
      <c r="B33" s="7" t="s">
        <v>40</v>
      </c>
      <c r="C33" s="7" t="s">
        <v>47</v>
      </c>
      <c r="D33" s="26">
        <v>50000</v>
      </c>
      <c r="E33" s="26">
        <f t="shared" si="6"/>
        <v>6636.1404207313026</v>
      </c>
      <c r="F33" s="20">
        <f t="shared" si="7"/>
        <v>16688.9175</v>
      </c>
      <c r="G33" s="26">
        <v>2215</v>
      </c>
      <c r="H33" s="26">
        <f t="shared" ref="H33:H38" si="9">I33*7.5345</f>
        <v>16688.9175</v>
      </c>
      <c r="I33" s="26">
        <v>2215</v>
      </c>
      <c r="J33" s="30">
        <f t="shared" si="5"/>
        <v>1.9930435133137105</v>
      </c>
      <c r="K33" s="29">
        <v>0</v>
      </c>
    </row>
    <row r="34" spans="1:17" x14ac:dyDescent="0.25">
      <c r="A34" s="8"/>
      <c r="B34" s="7" t="s">
        <v>41</v>
      </c>
      <c r="C34" s="7" t="s">
        <v>48</v>
      </c>
      <c r="D34" s="26">
        <v>30000</v>
      </c>
      <c r="E34" s="26">
        <f t="shared" si="6"/>
        <v>3981.6842524387812</v>
      </c>
      <c r="F34" s="20">
        <f t="shared" si="7"/>
        <v>3729.4268100000004</v>
      </c>
      <c r="G34" s="26">
        <v>494.98</v>
      </c>
      <c r="H34" s="26">
        <f t="shared" si="9"/>
        <v>3069.40461</v>
      </c>
      <c r="I34" s="26">
        <v>407.38</v>
      </c>
      <c r="J34" s="30">
        <f t="shared" si="5"/>
        <v>0.36655804354570626</v>
      </c>
      <c r="K34" s="29">
        <f t="shared" si="8"/>
        <v>82.302315245060399</v>
      </c>
    </row>
    <row r="35" spans="1:17" x14ac:dyDescent="0.25">
      <c r="A35" s="8"/>
      <c r="B35" s="7" t="s">
        <v>42</v>
      </c>
      <c r="C35" s="7" t="s">
        <v>49</v>
      </c>
      <c r="D35" s="26">
        <v>10000</v>
      </c>
      <c r="E35" s="26">
        <f t="shared" si="6"/>
        <v>1327.2280841462605</v>
      </c>
      <c r="F35" s="20">
        <f t="shared" si="7"/>
        <v>2260.35</v>
      </c>
      <c r="G35" s="26">
        <v>300</v>
      </c>
      <c r="H35" s="26">
        <f t="shared" si="9"/>
        <v>0</v>
      </c>
      <c r="I35" s="26">
        <v>0</v>
      </c>
      <c r="J35" s="30">
        <f t="shared" si="5"/>
        <v>0</v>
      </c>
      <c r="K35" s="29">
        <f t="shared" si="8"/>
        <v>0</v>
      </c>
    </row>
    <row r="36" spans="1:17" x14ac:dyDescent="0.25">
      <c r="A36" s="8"/>
      <c r="B36" s="7" t="s">
        <v>44</v>
      </c>
      <c r="C36" s="7" t="s">
        <v>50</v>
      </c>
      <c r="D36" s="26">
        <v>50000</v>
      </c>
      <c r="E36" s="26">
        <f t="shared" si="6"/>
        <v>6636.1404207313026</v>
      </c>
      <c r="F36" s="20">
        <f t="shared" si="7"/>
        <v>267583.84956000006</v>
      </c>
      <c r="G36" s="26">
        <v>35514.480000000003</v>
      </c>
      <c r="H36" s="26">
        <f t="shared" si="9"/>
        <v>40006.537409999997</v>
      </c>
      <c r="I36" s="26">
        <v>5309.78</v>
      </c>
      <c r="J36" s="30">
        <f t="shared" si="5"/>
        <v>4.7777077138252242</v>
      </c>
      <c r="K36" s="29">
        <f t="shared" si="8"/>
        <v>14.951028425588655</v>
      </c>
    </row>
    <row r="37" spans="1:17" ht="25.5" x14ac:dyDescent="0.25">
      <c r="A37" s="8"/>
      <c r="B37" s="7" t="s">
        <v>46</v>
      </c>
      <c r="C37" s="7" t="s">
        <v>86</v>
      </c>
      <c r="D37" s="26">
        <v>27000</v>
      </c>
      <c r="E37" s="26">
        <f t="shared" si="6"/>
        <v>3583.5158271949031</v>
      </c>
      <c r="F37" s="20">
        <f t="shared" si="7"/>
        <v>26647.868910000005</v>
      </c>
      <c r="G37" s="26">
        <v>3536.78</v>
      </c>
      <c r="H37" s="26">
        <f t="shared" si="9"/>
        <v>16659.156225000002</v>
      </c>
      <c r="I37" s="26">
        <v>2211.0500000000002</v>
      </c>
      <c r="J37" s="30">
        <f t="shared" si="5"/>
        <v>1.9894893273644607</v>
      </c>
      <c r="K37" s="29">
        <f t="shared" si="8"/>
        <v>62.515904297129019</v>
      </c>
      <c r="O37" s="47"/>
    </row>
    <row r="38" spans="1:17" x14ac:dyDescent="0.25">
      <c r="A38" s="3" t="s">
        <v>11</v>
      </c>
      <c r="B38" s="3"/>
      <c r="C38" s="3" t="s">
        <v>51</v>
      </c>
      <c r="D38" s="20">
        <v>120000</v>
      </c>
      <c r="E38" s="20">
        <f t="shared" si="6"/>
        <v>15926.737009755125</v>
      </c>
      <c r="F38" s="20">
        <f t="shared" si="7"/>
        <v>44064.016350000005</v>
      </c>
      <c r="G38" s="20">
        <f>SUM(G39:G42)</f>
        <v>5848.3</v>
      </c>
      <c r="H38" s="20">
        <f t="shared" si="9"/>
        <v>37235.875725000005</v>
      </c>
      <c r="I38" s="20">
        <f>SUM(I39:I41)</f>
        <v>4942.05</v>
      </c>
      <c r="J38" s="29">
        <f t="shared" si="5"/>
        <v>4.4468264988587016</v>
      </c>
      <c r="K38" s="29">
        <v>0</v>
      </c>
    </row>
    <row r="39" spans="1:17" x14ac:dyDescent="0.25">
      <c r="A39" s="7"/>
      <c r="B39" s="7" t="s">
        <v>52</v>
      </c>
      <c r="C39" s="7" t="s">
        <v>53</v>
      </c>
      <c r="D39" s="26">
        <v>0</v>
      </c>
      <c r="E39" s="26">
        <f t="shared" si="6"/>
        <v>0</v>
      </c>
      <c r="F39" s="20">
        <f t="shared" si="7"/>
        <v>0</v>
      </c>
      <c r="G39" s="26">
        <v>0</v>
      </c>
      <c r="H39" s="26">
        <v>0</v>
      </c>
      <c r="I39" s="26">
        <v>0</v>
      </c>
      <c r="J39" s="30">
        <f t="shared" si="5"/>
        <v>0</v>
      </c>
      <c r="K39" s="29">
        <v>0</v>
      </c>
    </row>
    <row r="40" spans="1:17" x14ac:dyDescent="0.25">
      <c r="A40" s="10"/>
      <c r="B40" s="7" t="s">
        <v>101</v>
      </c>
      <c r="C40" s="7" t="s">
        <v>54</v>
      </c>
      <c r="D40" s="26">
        <v>0</v>
      </c>
      <c r="E40" s="26">
        <f t="shared" si="6"/>
        <v>0</v>
      </c>
      <c r="F40" s="20">
        <f t="shared" si="7"/>
        <v>0</v>
      </c>
      <c r="G40" s="26">
        <v>0</v>
      </c>
      <c r="H40" s="26">
        <v>0</v>
      </c>
      <c r="I40" s="26">
        <v>0</v>
      </c>
      <c r="J40" s="30">
        <f t="shared" si="5"/>
        <v>0</v>
      </c>
      <c r="K40" s="29">
        <v>0</v>
      </c>
    </row>
    <row r="41" spans="1:17" x14ac:dyDescent="0.25">
      <c r="A41" s="9"/>
      <c r="B41" s="7" t="s">
        <v>102</v>
      </c>
      <c r="C41" s="7" t="s">
        <v>84</v>
      </c>
      <c r="D41" s="26">
        <v>120000</v>
      </c>
      <c r="E41" s="26">
        <f t="shared" si="6"/>
        <v>15926.737009755125</v>
      </c>
      <c r="F41" s="20">
        <f t="shared" si="7"/>
        <v>37235.875725000005</v>
      </c>
      <c r="G41" s="26">
        <v>4942.05</v>
      </c>
      <c r="H41" s="26">
        <f>I41*7.5345</f>
        <v>37235.875725000005</v>
      </c>
      <c r="I41" s="26">
        <v>4942.05</v>
      </c>
      <c r="J41" s="30">
        <f t="shared" si="5"/>
        <v>4.4468264988587016</v>
      </c>
      <c r="K41" s="29">
        <v>0</v>
      </c>
      <c r="Q41" s="46"/>
    </row>
    <row r="42" spans="1:17" x14ac:dyDescent="0.25">
      <c r="A42" s="9"/>
      <c r="B42" s="7" t="s">
        <v>108</v>
      </c>
      <c r="C42" s="7" t="s">
        <v>109</v>
      </c>
      <c r="D42" s="26">
        <v>0</v>
      </c>
      <c r="E42" s="26">
        <v>0</v>
      </c>
      <c r="F42" s="20">
        <f t="shared" si="7"/>
        <v>6828.140625</v>
      </c>
      <c r="G42" s="26">
        <v>906.25</v>
      </c>
      <c r="H42" s="26">
        <f>I42*7.5345</f>
        <v>6828.140625</v>
      </c>
      <c r="I42" s="26">
        <v>906.25</v>
      </c>
      <c r="J42" s="30"/>
      <c r="K42" s="29"/>
      <c r="Q42" s="46"/>
    </row>
    <row r="43" spans="1:17" x14ac:dyDescent="0.25">
      <c r="A43" s="3" t="s">
        <v>13</v>
      </c>
      <c r="B43" s="3"/>
      <c r="C43" s="3" t="s">
        <v>55</v>
      </c>
      <c r="D43" s="20">
        <v>200</v>
      </c>
      <c r="E43" s="20">
        <f t="shared" si="6"/>
        <v>26.54456168292521</v>
      </c>
      <c r="F43" s="20">
        <f t="shared" si="7"/>
        <v>226.03500000000003</v>
      </c>
      <c r="G43" s="20">
        <f>SUM(G44:G45)</f>
        <v>30</v>
      </c>
      <c r="H43" s="20">
        <f>I43*7.5345</f>
        <v>0</v>
      </c>
      <c r="I43" s="20">
        <f>SUM(I44:I45)</f>
        <v>0</v>
      </c>
      <c r="J43" s="30">
        <f t="shared" ref="J43:J53" si="10">SUM(H43/$H$53*100)</f>
        <v>0</v>
      </c>
      <c r="K43" s="29">
        <v>0</v>
      </c>
    </row>
    <row r="44" spans="1:17" x14ac:dyDescent="0.25">
      <c r="A44" s="7"/>
      <c r="B44" s="7" t="s">
        <v>56</v>
      </c>
      <c r="C44" s="7" t="s">
        <v>57</v>
      </c>
      <c r="D44" s="26">
        <v>0</v>
      </c>
      <c r="E44" s="26">
        <f t="shared" si="6"/>
        <v>0</v>
      </c>
      <c r="F44" s="20">
        <f t="shared" si="7"/>
        <v>0</v>
      </c>
      <c r="G44" s="26">
        <v>0</v>
      </c>
      <c r="H44" s="26">
        <v>0</v>
      </c>
      <c r="I44" s="26">
        <v>0</v>
      </c>
      <c r="J44" s="30">
        <f t="shared" si="10"/>
        <v>0</v>
      </c>
      <c r="K44" s="29">
        <v>0</v>
      </c>
    </row>
    <row r="45" spans="1:17" x14ac:dyDescent="0.25">
      <c r="A45" s="7"/>
      <c r="B45" s="7" t="s">
        <v>58</v>
      </c>
      <c r="C45" s="7" t="s">
        <v>59</v>
      </c>
      <c r="D45" s="26">
        <v>200</v>
      </c>
      <c r="E45" s="26">
        <f t="shared" si="6"/>
        <v>26.54456168292521</v>
      </c>
      <c r="F45" s="20">
        <f t="shared" si="7"/>
        <v>226.03500000000003</v>
      </c>
      <c r="G45" s="26">
        <v>30</v>
      </c>
      <c r="H45" s="26">
        <f t="shared" ref="H45:H53" si="11">I45*7.5345</f>
        <v>0</v>
      </c>
      <c r="I45" s="26">
        <v>0</v>
      </c>
      <c r="J45" s="30">
        <f t="shared" si="10"/>
        <v>0</v>
      </c>
      <c r="K45" s="29">
        <v>0</v>
      </c>
    </row>
    <row r="46" spans="1:17" x14ac:dyDescent="0.25">
      <c r="A46" s="3" t="s">
        <v>15</v>
      </c>
      <c r="B46" s="3"/>
      <c r="C46" s="3" t="s">
        <v>60</v>
      </c>
      <c r="D46" s="20">
        <f>SUM(D47:D50)</f>
        <v>204033.2</v>
      </c>
      <c r="E46" s="20">
        <f t="shared" si="6"/>
        <v>27079.859313823079</v>
      </c>
      <c r="F46" s="20">
        <f t="shared" si="7"/>
        <v>195699.52075499998</v>
      </c>
      <c r="G46" s="20">
        <f>SUM(G47:G50)</f>
        <v>25973.789999999997</v>
      </c>
      <c r="H46" s="20">
        <f t="shared" si="11"/>
        <v>142381.40547000003</v>
      </c>
      <c r="I46" s="20">
        <f>SUM(I47:I50)</f>
        <v>18897.260000000002</v>
      </c>
      <c r="J46" s="29">
        <f t="shared" si="10"/>
        <v>17.003639486412034</v>
      </c>
      <c r="K46" s="29">
        <f t="shared" si="8"/>
        <v>72.755111980192368</v>
      </c>
    </row>
    <row r="47" spans="1:17" x14ac:dyDescent="0.25">
      <c r="A47" s="7"/>
      <c r="B47" s="7" t="s">
        <v>61</v>
      </c>
      <c r="C47" s="7" t="s">
        <v>62</v>
      </c>
      <c r="D47" s="26">
        <v>158633.20000000001</v>
      </c>
      <c r="E47" s="26">
        <f t="shared" si="6"/>
        <v>21054.243811799057</v>
      </c>
      <c r="F47" s="20">
        <f t="shared" si="7"/>
        <v>161303.62411499998</v>
      </c>
      <c r="G47" s="26">
        <v>21408.67</v>
      </c>
      <c r="H47" s="26">
        <f t="shared" si="11"/>
        <v>117720.91162500001</v>
      </c>
      <c r="I47" s="26">
        <v>15624.25</v>
      </c>
      <c r="J47" s="30">
        <f t="shared" si="10"/>
        <v>14.058605017106881</v>
      </c>
      <c r="K47" s="29">
        <f t="shared" si="8"/>
        <v>72.98094650438351</v>
      </c>
    </row>
    <row r="48" spans="1:17" x14ac:dyDescent="0.25">
      <c r="A48" s="7"/>
      <c r="B48" s="7" t="s">
        <v>63</v>
      </c>
      <c r="C48" s="7" t="s">
        <v>64</v>
      </c>
      <c r="D48" s="26">
        <v>45400</v>
      </c>
      <c r="E48" s="26">
        <f t="shared" si="6"/>
        <v>6025.6155020240221</v>
      </c>
      <c r="F48" s="20">
        <f t="shared" si="7"/>
        <v>34395.896639999999</v>
      </c>
      <c r="G48" s="26">
        <v>4565.12</v>
      </c>
      <c r="H48" s="26">
        <f t="shared" si="11"/>
        <v>24660.493845000005</v>
      </c>
      <c r="I48" s="26">
        <v>3273.01</v>
      </c>
      <c r="J48" s="30">
        <f t="shared" si="10"/>
        <v>2.9450344693051504</v>
      </c>
      <c r="K48" s="29">
        <f t="shared" si="8"/>
        <v>71.696034277302687</v>
      </c>
    </row>
    <row r="49" spans="1:11" x14ac:dyDescent="0.25">
      <c r="A49" s="8"/>
      <c r="B49" s="7" t="s">
        <v>65</v>
      </c>
      <c r="C49" s="7" t="s">
        <v>66</v>
      </c>
      <c r="D49" s="26">
        <v>0</v>
      </c>
      <c r="E49" s="26">
        <f t="shared" si="6"/>
        <v>0</v>
      </c>
      <c r="F49" s="20">
        <f t="shared" si="7"/>
        <v>0</v>
      </c>
      <c r="G49" s="26">
        <v>0</v>
      </c>
      <c r="H49" s="26">
        <f t="shared" si="11"/>
        <v>0</v>
      </c>
      <c r="I49" s="26">
        <v>0</v>
      </c>
      <c r="J49" s="30">
        <f t="shared" si="10"/>
        <v>0</v>
      </c>
      <c r="K49" s="29">
        <v>0</v>
      </c>
    </row>
    <row r="50" spans="1:11" x14ac:dyDescent="0.25">
      <c r="A50" s="8"/>
      <c r="B50" s="7" t="s">
        <v>67</v>
      </c>
      <c r="C50" s="7" t="s">
        <v>68</v>
      </c>
      <c r="D50" s="26">
        <v>0</v>
      </c>
      <c r="E50" s="26">
        <f t="shared" si="6"/>
        <v>0</v>
      </c>
      <c r="F50" s="20">
        <f t="shared" si="7"/>
        <v>0</v>
      </c>
      <c r="G50" s="26">
        <v>0</v>
      </c>
      <c r="H50" s="26">
        <f t="shared" si="11"/>
        <v>0</v>
      </c>
      <c r="I50" s="26">
        <v>0</v>
      </c>
      <c r="J50" s="30">
        <f t="shared" si="10"/>
        <v>0</v>
      </c>
      <c r="K50" s="29">
        <v>0</v>
      </c>
    </row>
    <row r="51" spans="1:11" x14ac:dyDescent="0.25">
      <c r="A51" s="3" t="s">
        <v>17</v>
      </c>
      <c r="B51" s="3"/>
      <c r="C51" s="3" t="s">
        <v>69</v>
      </c>
      <c r="D51" s="20">
        <v>68351</v>
      </c>
      <c r="E51" s="20">
        <f>SUM(D51/7.5345)</f>
        <v>9071.7366779481054</v>
      </c>
      <c r="F51" s="20">
        <f t="shared" si="7"/>
        <v>0</v>
      </c>
      <c r="G51" s="20">
        <v>0</v>
      </c>
      <c r="H51" s="20">
        <f t="shared" si="11"/>
        <v>0</v>
      </c>
      <c r="I51" s="20">
        <v>0</v>
      </c>
      <c r="J51" s="29">
        <f t="shared" si="10"/>
        <v>0</v>
      </c>
      <c r="K51" s="29">
        <v>0</v>
      </c>
    </row>
    <row r="52" spans="1:11" x14ac:dyDescent="0.25">
      <c r="A52" s="3" t="s">
        <v>70</v>
      </c>
      <c r="B52" s="3"/>
      <c r="C52" s="3" t="s">
        <v>71</v>
      </c>
      <c r="D52" s="20">
        <v>0</v>
      </c>
      <c r="E52" s="20">
        <f t="shared" si="6"/>
        <v>0</v>
      </c>
      <c r="F52" s="20">
        <f t="shared" si="7"/>
        <v>0</v>
      </c>
      <c r="G52" s="20">
        <v>0</v>
      </c>
      <c r="H52" s="20">
        <f t="shared" si="11"/>
        <v>0</v>
      </c>
      <c r="I52" s="20">
        <v>0</v>
      </c>
      <c r="J52" s="29">
        <f t="shared" si="10"/>
        <v>0</v>
      </c>
      <c r="K52" s="29">
        <v>0</v>
      </c>
    </row>
    <row r="53" spans="1:11" ht="15.75" x14ac:dyDescent="0.25">
      <c r="A53" s="53"/>
      <c r="B53" s="53"/>
      <c r="C53" s="6" t="s">
        <v>72</v>
      </c>
      <c r="D53" s="42">
        <f>SUM(D20+D24+D30+D38+D43+D46+D51)</f>
        <v>961584.2</v>
      </c>
      <c r="E53" s="42">
        <f>SUM(E20+E24+E30+E38+E43+E46+E51)</f>
        <v>127624.15555113147</v>
      </c>
      <c r="F53" s="42">
        <f>SUM(F20+F24+F30+F38+F43+F46)</f>
        <v>1387861.455015</v>
      </c>
      <c r="G53" s="42">
        <f>SUM(G20+G24+G30+G38+G43+G46)</f>
        <v>184200.87</v>
      </c>
      <c r="H53" s="42">
        <f t="shared" si="11"/>
        <v>837358.41132000007</v>
      </c>
      <c r="I53" s="42">
        <f>SUM(I20+I24+I30+I38+I42+I43+I46+I51)</f>
        <v>111136.56</v>
      </c>
      <c r="J53" s="31">
        <f t="shared" si="10"/>
        <v>100</v>
      </c>
      <c r="K53" s="22"/>
    </row>
    <row r="54" spans="1:11" x14ac:dyDescent="0.25">
      <c r="A54" s="11" t="s">
        <v>73</v>
      </c>
      <c r="B54" s="11"/>
      <c r="C54" s="12" t="s">
        <v>74</v>
      </c>
      <c r="D54" s="43">
        <f>SUM(D55:D56)</f>
        <v>0</v>
      </c>
      <c r="E54" s="43">
        <v>0</v>
      </c>
      <c r="F54" s="43">
        <v>0</v>
      </c>
      <c r="G54" s="43">
        <v>0</v>
      </c>
      <c r="H54" s="43">
        <v>0</v>
      </c>
      <c r="I54" s="43">
        <v>0</v>
      </c>
      <c r="J54" s="35">
        <v>0</v>
      </c>
      <c r="K54" s="35">
        <v>0</v>
      </c>
    </row>
    <row r="55" spans="1:11" ht="30" x14ac:dyDescent="0.25">
      <c r="A55" s="7"/>
      <c r="B55" s="7"/>
      <c r="C55" s="13" t="s">
        <v>75</v>
      </c>
      <c r="D55" s="19">
        <v>0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30">
        <v>0</v>
      </c>
      <c r="K55" s="30">
        <v>0</v>
      </c>
    </row>
    <row r="56" spans="1:11" x14ac:dyDescent="0.25">
      <c r="A56" s="7"/>
      <c r="B56" s="7"/>
      <c r="C56" s="13" t="s">
        <v>76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30">
        <v>0</v>
      </c>
      <c r="K56" s="30">
        <v>0</v>
      </c>
    </row>
    <row r="57" spans="1:11" x14ac:dyDescent="0.25">
      <c r="A57" s="14"/>
      <c r="B57" s="14"/>
      <c r="C57" s="6" t="s">
        <v>77</v>
      </c>
      <c r="D57" s="23">
        <f>SUM(D55:D56)</f>
        <v>0</v>
      </c>
      <c r="E57" s="23"/>
      <c r="F57" s="23">
        <v>0</v>
      </c>
      <c r="G57" s="23"/>
      <c r="H57" s="23">
        <v>0</v>
      </c>
      <c r="I57" s="23">
        <v>0</v>
      </c>
      <c r="J57" s="36">
        <v>0</v>
      </c>
      <c r="K57" s="36">
        <v>0</v>
      </c>
    </row>
    <row r="58" spans="1:11" x14ac:dyDescent="0.25">
      <c r="A58" s="8"/>
      <c r="B58" s="8"/>
      <c r="C58" s="9"/>
      <c r="D58" s="19"/>
      <c r="E58" s="19"/>
      <c r="F58" s="19"/>
      <c r="G58" s="19"/>
      <c r="H58" s="19"/>
      <c r="I58" s="19"/>
      <c r="J58" s="19"/>
      <c r="K58" s="19"/>
    </row>
    <row r="59" spans="1:11" ht="18.75" x14ac:dyDescent="0.25">
      <c r="A59" s="48" t="s">
        <v>78</v>
      </c>
      <c r="B59" s="48"/>
      <c r="C59" s="15" t="s">
        <v>79</v>
      </c>
      <c r="D59" s="44">
        <f>SUM(D53,D57)</f>
        <v>961584.2</v>
      </c>
      <c r="E59" s="44">
        <v>127624.16</v>
      </c>
      <c r="F59" s="44">
        <f>SUM(F57,F53)</f>
        <v>1387861.455015</v>
      </c>
      <c r="G59" s="44">
        <v>0</v>
      </c>
      <c r="H59" s="44">
        <f>I59*7.5345</f>
        <v>0</v>
      </c>
      <c r="I59" s="44">
        <v>0</v>
      </c>
      <c r="J59" s="23"/>
      <c r="K59" s="23"/>
    </row>
    <row r="60" spans="1:11" ht="18.75" x14ac:dyDescent="0.25">
      <c r="A60" s="1"/>
    </row>
    <row r="61" spans="1:11" ht="18.75" x14ac:dyDescent="0.25">
      <c r="A61" s="1"/>
    </row>
    <row r="62" spans="1:11" x14ac:dyDescent="0.25">
      <c r="H62" s="38"/>
      <c r="I62" s="38"/>
    </row>
  </sheetData>
  <mergeCells count="19">
    <mergeCell ref="I17:I19"/>
    <mergeCell ref="H3:H5"/>
    <mergeCell ref="A53:B53"/>
    <mergeCell ref="A59:B59"/>
    <mergeCell ref="A2:K2"/>
    <mergeCell ref="J3:J5"/>
    <mergeCell ref="A17:A19"/>
    <mergeCell ref="B17:B19"/>
    <mergeCell ref="C17:C19"/>
    <mergeCell ref="D17:D19"/>
    <mergeCell ref="F17:F19"/>
    <mergeCell ref="H17:H19"/>
    <mergeCell ref="J17:J19"/>
    <mergeCell ref="A3:A5"/>
    <mergeCell ref="B3:B5"/>
    <mergeCell ref="C3:C5"/>
    <mergeCell ref="D3:D5"/>
    <mergeCell ref="F3:F5"/>
    <mergeCell ref="I3:I5"/>
  </mergeCells>
  <pageMargins left="0.7" right="0.7" top="0.75" bottom="0.75" header="0.3" footer="0.3"/>
  <pageSetup paperSize="9" scale="97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P14"/>
  <sheetViews>
    <sheetView workbookViewId="0">
      <selection activeCell="D14" sqref="D14"/>
    </sheetView>
  </sheetViews>
  <sheetFormatPr defaultRowHeight="15" x14ac:dyDescent="0.25"/>
  <cols>
    <col min="16" max="16" width="11.42578125" customWidth="1"/>
  </cols>
  <sheetData>
    <row r="4" spans="2:16" x14ac:dyDescent="0.25">
      <c r="B4" t="s">
        <v>87</v>
      </c>
    </row>
    <row r="6" spans="2:16" x14ac:dyDescent="0.25">
      <c r="D6" t="s">
        <v>91</v>
      </c>
      <c r="F6" t="s">
        <v>93</v>
      </c>
      <c r="H6" t="s">
        <v>94</v>
      </c>
      <c r="J6" t="s">
        <v>95</v>
      </c>
      <c r="L6" t="s">
        <v>96</v>
      </c>
      <c r="M6" t="s">
        <v>97</v>
      </c>
      <c r="N6" t="s">
        <v>98</v>
      </c>
    </row>
    <row r="8" spans="2:16" x14ac:dyDescent="0.25">
      <c r="B8" t="s">
        <v>88</v>
      </c>
      <c r="D8">
        <v>69317.05</v>
      </c>
      <c r="F8">
        <v>20599.87</v>
      </c>
      <c r="H8">
        <v>15398.55</v>
      </c>
      <c r="J8">
        <v>1342</v>
      </c>
      <c r="L8">
        <v>2000</v>
      </c>
      <c r="M8">
        <v>0</v>
      </c>
      <c r="N8">
        <v>0</v>
      </c>
      <c r="P8">
        <f>SUM(D8:O8)</f>
        <v>108657.47</v>
      </c>
    </row>
    <row r="10" spans="2:16" x14ac:dyDescent="0.25">
      <c r="B10" t="s">
        <v>89</v>
      </c>
      <c r="D10">
        <v>46489.32</v>
      </c>
      <c r="F10">
        <v>11622.33</v>
      </c>
      <c r="H10">
        <v>9592.42</v>
      </c>
      <c r="J10">
        <v>1386</v>
      </c>
      <c r="L10">
        <v>2000</v>
      </c>
      <c r="M10">
        <v>1000</v>
      </c>
      <c r="N10">
        <v>960</v>
      </c>
      <c r="P10">
        <f>SUM(D10:O10)</f>
        <v>73050.070000000007</v>
      </c>
    </row>
    <row r="12" spans="2:16" x14ac:dyDescent="0.25">
      <c r="B12" t="s">
        <v>90</v>
      </c>
      <c r="D12">
        <v>43103.29</v>
      </c>
      <c r="F12">
        <v>11754</v>
      </c>
      <c r="H12">
        <v>9056.4500000000007</v>
      </c>
      <c r="J12">
        <v>4180</v>
      </c>
      <c r="L12">
        <v>1000</v>
      </c>
      <c r="M12">
        <v>0</v>
      </c>
      <c r="N12">
        <v>1312</v>
      </c>
      <c r="P12">
        <f>SUM(D12:O12)</f>
        <v>70405.740000000005</v>
      </c>
    </row>
    <row r="14" spans="2:16" x14ac:dyDescent="0.25">
      <c r="B14" s="37" t="s">
        <v>92</v>
      </c>
      <c r="C14" s="37"/>
      <c r="D14" s="37">
        <f>SUM(D8:D13)</f>
        <v>158909.66</v>
      </c>
      <c r="E14" s="37"/>
      <c r="F14" s="37">
        <f>SUM(F8:F13)</f>
        <v>43976.2</v>
      </c>
      <c r="G14" s="37"/>
      <c r="H14" s="37">
        <f>SUM(H8:H13)</f>
        <v>34047.42</v>
      </c>
      <c r="I14" s="37"/>
      <c r="J14" s="37">
        <f>SUM(J8:J13)</f>
        <v>6908</v>
      </c>
      <c r="K14" s="37"/>
      <c r="L14" s="37">
        <f>SUM(L8:L13)</f>
        <v>5000</v>
      </c>
      <c r="M14" s="37">
        <f>SUM(M8:M13)</f>
        <v>1000</v>
      </c>
      <c r="N14" s="37">
        <f>SUM(N8:N13)</f>
        <v>2272</v>
      </c>
      <c r="P14" s="37">
        <f>SUM(D14:O14)</f>
        <v>252113.27999999997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Rebalans 2023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Jure Galić</dc:creator>
  <cp:lastModifiedBy>pc</cp:lastModifiedBy>
  <cp:lastPrinted>2022-04-04T10:34:24Z</cp:lastPrinted>
  <dcterms:created xsi:type="dcterms:W3CDTF">2015-06-05T18:17:20Z</dcterms:created>
  <dcterms:modified xsi:type="dcterms:W3CDTF">2023-11-17T10:06:27Z</dcterms:modified>
</cp:coreProperties>
</file>