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\Desktop\Sjednice 2022\Vijeće 9. sjednica\"/>
    </mc:Choice>
  </mc:AlternateContent>
  <bookViews>
    <workbookView xWindow="-120" yWindow="-120" windowWidth="29040" windowHeight="15840"/>
  </bookViews>
  <sheets>
    <sheet name="Rebalans 2022.g." sheetId="2" r:id="rId1"/>
    <sheet name="List1" sheetId="3" r:id="rId2"/>
  </sheets>
  <definedNames>
    <definedName name="_Hlk54516215" localSheetId="0">'Rebalans 2022.g.'!#REF!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27" i="2" l="1"/>
  <c r="H29" i="2"/>
  <c r="H30" i="2"/>
  <c r="H34" i="2"/>
  <c r="H36" i="2"/>
  <c r="H37" i="2"/>
  <c r="H40" i="2"/>
  <c r="H41" i="2"/>
  <c r="H42" i="2"/>
  <c r="H44" i="2"/>
  <c r="H45" i="2"/>
  <c r="H46" i="2"/>
  <c r="H47" i="2"/>
  <c r="H48" i="2"/>
  <c r="H8" i="2"/>
  <c r="H9" i="2"/>
  <c r="H10" i="2"/>
  <c r="H12" i="2"/>
  <c r="H13" i="2"/>
  <c r="H14" i="2"/>
  <c r="H7" i="2"/>
  <c r="E24" i="2" l="1"/>
  <c r="E42" i="2" l="1"/>
  <c r="E38" i="2"/>
  <c r="H38" i="2" l="1"/>
  <c r="E52" i="2"/>
  <c r="E60" i="2" s="1"/>
  <c r="E45" i="2"/>
  <c r="E30" i="2"/>
  <c r="E6" i="2" l="1"/>
  <c r="E15" i="2" l="1"/>
  <c r="F10" i="3" l="1"/>
  <c r="J10" i="3"/>
  <c r="J14" i="3" s="1"/>
  <c r="H10" i="3"/>
  <c r="D10" i="3"/>
  <c r="D14" i="3" s="1"/>
  <c r="H8" i="3"/>
  <c r="D8" i="3"/>
  <c r="P8" i="3" s="1"/>
  <c r="F38" i="2"/>
  <c r="D45" i="2"/>
  <c r="D24" i="2"/>
  <c r="N14" i="3"/>
  <c r="M14" i="3"/>
  <c r="L14" i="3"/>
  <c r="H14" i="3"/>
  <c r="F24" i="2"/>
  <c r="H24" i="2" s="1"/>
  <c r="F30" i="2"/>
  <c r="F45" i="2"/>
  <c r="F42" i="2"/>
  <c r="F6" i="2"/>
  <c r="D30" i="2"/>
  <c r="F14" i="3" l="1"/>
  <c r="P14" i="3" s="1"/>
  <c r="P10" i="3"/>
  <c r="D52" i="2"/>
  <c r="D6" i="2" l="1"/>
  <c r="D15" i="2" s="1"/>
  <c r="F15" i="2" l="1"/>
  <c r="G9" i="2" s="1"/>
  <c r="G7" i="2" l="1"/>
  <c r="G14" i="2"/>
  <c r="G12" i="2"/>
  <c r="G10" i="2"/>
  <c r="G8" i="2"/>
  <c r="F52" i="2"/>
  <c r="F60" i="2" s="1"/>
  <c r="G15" i="2"/>
  <c r="G13" i="2"/>
  <c r="G11" i="2"/>
  <c r="D58" i="2"/>
  <c r="D55" i="2"/>
  <c r="D60" i="2"/>
  <c r="G21" i="2" l="1"/>
  <c r="G23" i="2"/>
  <c r="G25" i="2"/>
  <c r="G27" i="2"/>
  <c r="G29" i="2"/>
  <c r="G31" i="2"/>
  <c r="G33" i="2"/>
  <c r="G35" i="2"/>
  <c r="G37" i="2"/>
  <c r="G39" i="2"/>
  <c r="G41" i="2"/>
  <c r="G43" i="2"/>
  <c r="G47" i="2"/>
  <c r="G49" i="2"/>
  <c r="G51" i="2"/>
  <c r="G20" i="2"/>
  <c r="G22" i="2"/>
  <c r="G24" i="2"/>
  <c r="G26" i="2"/>
  <c r="G28" i="2"/>
  <c r="G30" i="2"/>
  <c r="G32" i="2"/>
  <c r="G34" i="2"/>
  <c r="G36" i="2"/>
  <c r="G38" i="2"/>
  <c r="G40" i="2"/>
  <c r="G42" i="2"/>
  <c r="G44" i="2"/>
  <c r="G46" i="2"/>
  <c r="G48" i="2"/>
  <c r="G50" i="2"/>
  <c r="G52" i="2"/>
  <c r="G45" i="2"/>
</calcChain>
</file>

<file path=xl/sharedStrings.xml><?xml version="1.0" encoding="utf-8"?>
<sst xmlns="http://schemas.openxmlformats.org/spreadsheetml/2006/main" count="119" uniqueCount="104">
  <si>
    <t>PRIHODI</t>
  </si>
  <si>
    <t>1.</t>
  </si>
  <si>
    <t>Izvorni prihodi</t>
  </si>
  <si>
    <t>1.1.</t>
  </si>
  <si>
    <t>Turistička pristojba</t>
  </si>
  <si>
    <t>1.2.</t>
  </si>
  <si>
    <t>Članarina</t>
  </si>
  <si>
    <t xml:space="preserve">2. </t>
  </si>
  <si>
    <t>Prihodi iz proračuna općine/grada/županije i državnog proračuna</t>
  </si>
  <si>
    <t>3.</t>
  </si>
  <si>
    <t xml:space="preserve">Prihodi od sustava turističkih zajednica </t>
  </si>
  <si>
    <t>4.</t>
  </si>
  <si>
    <t>Prihodi iz EU fondova</t>
  </si>
  <si>
    <t>5.</t>
  </si>
  <si>
    <t>Prihodi od gospodarske djelatnosti</t>
  </si>
  <si>
    <t>6.</t>
  </si>
  <si>
    <t>Preneseni prihod iz prethodne godine</t>
  </si>
  <si>
    <t>7.</t>
  </si>
  <si>
    <t>Ostali prihodi</t>
  </si>
  <si>
    <t>AKTIVNOSTI</t>
  </si>
  <si>
    <t xml:space="preserve">ISTRAŽIVANJE I STRATEŠKO PLANIRANJE </t>
  </si>
  <si>
    <t>Izrada strateških/operativnih/komunikacijskih/akcijskih dokumenata</t>
  </si>
  <si>
    <t>Istraživanje i analiza tržišta</t>
  </si>
  <si>
    <t>1.3.</t>
  </si>
  <si>
    <t>Mjerenje učinkovitosti promotivnih aktivnosti</t>
  </si>
  <si>
    <t>2.</t>
  </si>
  <si>
    <t>RAZVOJ TURISTIČKOG PROIZVODA</t>
  </si>
  <si>
    <t>2.1.</t>
  </si>
  <si>
    <t>Identifikacija i vrednovanje resursa te strukturiranje turističkih proizvoda</t>
  </si>
  <si>
    <t>2.2.</t>
  </si>
  <si>
    <t>Sustavi označavanja kvalitete turističkog proizvoda</t>
  </si>
  <si>
    <t>2.3.</t>
  </si>
  <si>
    <t>Podrška razvoju turističkih događanja</t>
  </si>
  <si>
    <t>2.4.</t>
  </si>
  <si>
    <t xml:space="preserve">Turistička infrastruktura </t>
  </si>
  <si>
    <t>2.5.</t>
  </si>
  <si>
    <t xml:space="preserve">Podrška turističkoj industriji </t>
  </si>
  <si>
    <t>KOMUNIKACIJA I OGLAŠAVANJE</t>
  </si>
  <si>
    <t>3.1.</t>
  </si>
  <si>
    <t>3.2.</t>
  </si>
  <si>
    <t>3.3.</t>
  </si>
  <si>
    <t>3.4.</t>
  </si>
  <si>
    <t>3.5.</t>
  </si>
  <si>
    <t>Sajmovi, posebne prezentacije i poslovne radionice</t>
  </si>
  <si>
    <t>3.6.</t>
  </si>
  <si>
    <t>Suradnja s organizatorima putovanja</t>
  </si>
  <si>
    <t>3.7.</t>
  </si>
  <si>
    <t>Kreiranje promotivnog materijala</t>
  </si>
  <si>
    <t>Internetske stranice</t>
  </si>
  <si>
    <t xml:space="preserve">Kreiranje i upravljanje bazama turističkih podataka </t>
  </si>
  <si>
    <t>Turističko-informativne aktivnosti</t>
  </si>
  <si>
    <t>DESTINACIJSKI MENADŽMENT</t>
  </si>
  <si>
    <t>4.1.</t>
  </si>
  <si>
    <t>Turistički informacijski sustavi i aplikacije /eVisitor</t>
  </si>
  <si>
    <t>Upravljanje kvalitetom u destinaciji</t>
  </si>
  <si>
    <t>ČLANSTVO U STRUKOVNIM ORGANIZACIJAMA</t>
  </si>
  <si>
    <t>5.1.</t>
  </si>
  <si>
    <t>Međunarodne strukovne i sl. organizacije</t>
  </si>
  <si>
    <t>5.2.</t>
  </si>
  <si>
    <t>Domaće strukovne i sl. organizacije</t>
  </si>
  <si>
    <t>ADMINISTRATIVNI POSLOVI</t>
  </si>
  <si>
    <t>6.1.</t>
  </si>
  <si>
    <t>Plaće</t>
  </si>
  <si>
    <t>6.2.</t>
  </si>
  <si>
    <t>Materijalni troškovi</t>
  </si>
  <si>
    <t>6.3.</t>
  </si>
  <si>
    <t>Tijela turističke zajednice</t>
  </si>
  <si>
    <t>6.4.</t>
  </si>
  <si>
    <t>Troškovi poslovanja mreže predstavništava/ ispostava</t>
  </si>
  <si>
    <t xml:space="preserve">REZERVA </t>
  </si>
  <si>
    <t>8.</t>
  </si>
  <si>
    <t>POKRIVANJE MANJKA PRIHODA IZ PRETHODNE GODINE</t>
  </si>
  <si>
    <t>SVEUKUPNO 1</t>
  </si>
  <si>
    <t>9.</t>
  </si>
  <si>
    <t>FONDOVI - posebne namjene</t>
  </si>
  <si>
    <t>Fond za turističke zajednice na  turistički nedovoljno razvijenim područjima i kontinentu</t>
  </si>
  <si>
    <t>Fond za projekte udruženih turističkih zajednica</t>
  </si>
  <si>
    <t>SVEUKUPNO 2</t>
  </si>
  <si>
    <t>TOTAL</t>
  </si>
  <si>
    <t>SVEUKUPNO 1+ SVEUKUPNO 2</t>
  </si>
  <si>
    <t xml:space="preserve">udio % u realizaciji </t>
  </si>
  <si>
    <t>Poticanje na uređenje destinacije</t>
  </si>
  <si>
    <t>UKUPNI PRIHODI</t>
  </si>
  <si>
    <t>Marketinške i poslovne suradnje-udruženo oglašavanje sa sustavom TZ-a i predstavnicima turističke ponude</t>
  </si>
  <si>
    <t>plaća</t>
  </si>
  <si>
    <t>nada</t>
  </si>
  <si>
    <t>petra</t>
  </si>
  <si>
    <t>neto</t>
  </si>
  <si>
    <t>ukupno</t>
  </si>
  <si>
    <t>iz plaće</t>
  </si>
  <si>
    <t>na plaću</t>
  </si>
  <si>
    <t>prijevoz</t>
  </si>
  <si>
    <t>regres</t>
  </si>
  <si>
    <t>putni nalog</t>
  </si>
  <si>
    <t>Plan  2022.</t>
  </si>
  <si>
    <t>otpremnina</t>
  </si>
  <si>
    <t>Realizacija do 30.09.2022.</t>
  </si>
  <si>
    <t>Rebalans 2022.</t>
  </si>
  <si>
    <t xml:space="preserve">indeks </t>
  </si>
  <si>
    <t>realizacija</t>
  </si>
  <si>
    <t>/rebalans</t>
  </si>
  <si>
    <t>Izmjene i dopune Financijskog plana za 2022.g.</t>
  </si>
  <si>
    <t>4.2.</t>
  </si>
  <si>
    <t>4.3.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</si>
</sst>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k_n_-;\-* #,##0.00\ _k_n_-;_-* &quot;-&quot;??\ _k_n_-;_-@_-"/>
    <numFmt numFmtId="164" formatCode="#,##0.00\ &quot;kn&quot;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2"/>
      <color rgb="FFFFFFFF"/>
      <name val="Calibri"/>
      <family val="2"/>
      <charset val="238"/>
      <scheme val="minor"/>
    </font>
    <font>
      <b/>
      <sz val="11"/>
      <color rgb="FFFFFFFF"/>
      <name val="Calibri"/>
      <family val="2"/>
      <charset val="238"/>
      <scheme val="minor"/>
    </font>
    <font>
      <sz val="10"/>
      <color rgb="FFFFFFFF"/>
      <name val="Calibri"/>
      <family val="2"/>
      <charset val="238"/>
      <scheme val="minor"/>
    </font>
    <font>
      <b/>
      <sz val="14"/>
      <color rgb="FFFFFFFF"/>
      <name val="Calibri"/>
      <family val="2"/>
      <charset val="238"/>
      <scheme val="minor"/>
    </font>
    <font>
      <b/>
      <sz val="14"/>
      <color rgb="FF003764"/>
      <name val="Calibri"/>
      <family val="2"/>
      <charset val="238"/>
      <scheme val="minor"/>
    </font>
    <font>
      <b/>
      <u/>
      <sz val="14"/>
      <color rgb="FF003764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1"/>
      <color rgb="FFFFFFFF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rgb="FFDDEBF7"/>
        <bgColor indexed="64"/>
      </patternFill>
    </fill>
    <fill>
      <patternFill patternType="solid">
        <fgColor rgb="FF00376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8EA9DB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8" tint="-0.49998474074526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11" fillId="0" borderId="0" xfId="0" applyFont="1" applyAlignment="1">
      <alignment vertical="center"/>
    </xf>
    <xf numFmtId="0" fontId="3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/>
    </xf>
    <xf numFmtId="0" fontId="8" fillId="3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3" fillId="5" borderId="1" xfId="0" applyFont="1" applyFill="1" applyBorder="1" applyAlignment="1">
      <alignment vertical="center" wrapText="1"/>
    </xf>
    <xf numFmtId="0" fontId="4" fillId="5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8" fillId="3" borderId="1" xfId="0" applyFont="1" applyFill="1" applyBorder="1" applyAlignment="1">
      <alignment vertical="center"/>
    </xf>
    <xf numFmtId="0" fontId="10" fillId="3" borderId="1" xfId="0" applyFont="1" applyFill="1" applyBorder="1" applyAlignment="1">
      <alignment vertical="center" wrapText="1"/>
    </xf>
    <xf numFmtId="0" fontId="12" fillId="0" borderId="0" xfId="0" applyFont="1" applyAlignment="1">
      <alignment horizontal="justify" vertical="center"/>
    </xf>
    <xf numFmtId="0" fontId="6" fillId="0" borderId="1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/>
    <xf numFmtId="0" fontId="3" fillId="4" borderId="1" xfId="0" applyFont="1" applyFill="1" applyBorder="1" applyAlignment="1">
      <alignment vertical="center" wrapText="1"/>
    </xf>
    <xf numFmtId="2" fontId="5" fillId="0" borderId="1" xfId="0" applyNumberFormat="1" applyFont="1" applyBorder="1" applyAlignment="1">
      <alignment vertical="center"/>
    </xf>
    <xf numFmtId="2" fontId="1" fillId="0" borderId="0" xfId="0" applyNumberFormat="1" applyFont="1" applyBorder="1"/>
    <xf numFmtId="2" fontId="5" fillId="4" borderId="1" xfId="0" applyNumberFormat="1" applyFont="1" applyFill="1" applyBorder="1" applyAlignment="1">
      <alignment vertical="center"/>
    </xf>
    <xf numFmtId="2" fontId="9" fillId="3" borderId="1" xfId="0" applyNumberFormat="1" applyFont="1" applyFill="1" applyBorder="1" applyAlignment="1">
      <alignment vertical="center"/>
    </xf>
    <xf numFmtId="4" fontId="5" fillId="0" borderId="1" xfId="0" applyNumberFormat="1" applyFont="1" applyBorder="1" applyAlignment="1">
      <alignment vertical="center"/>
    </xf>
    <xf numFmtId="4" fontId="1" fillId="0" borderId="0" xfId="0" applyNumberFormat="1" applyFont="1" applyBorder="1"/>
    <xf numFmtId="4" fontId="5" fillId="4" borderId="1" xfId="0" applyNumberFormat="1" applyFont="1" applyFill="1" applyBorder="1" applyAlignment="1">
      <alignment vertical="center"/>
    </xf>
    <xf numFmtId="43" fontId="6" fillId="2" borderId="1" xfId="0" applyNumberFormat="1" applyFont="1" applyFill="1" applyBorder="1" applyAlignment="1">
      <alignment vertical="center"/>
    </xf>
    <xf numFmtId="164" fontId="6" fillId="0" borderId="1" xfId="0" applyNumberFormat="1" applyFont="1" applyBorder="1" applyAlignment="1">
      <alignment vertical="center"/>
    </xf>
    <xf numFmtId="164" fontId="6" fillId="2" borderId="1" xfId="0" applyNumberFormat="1" applyFont="1" applyFill="1" applyBorder="1" applyAlignment="1">
      <alignment vertical="center"/>
    </xf>
    <xf numFmtId="164" fontId="5" fillId="0" borderId="1" xfId="0" applyNumberFormat="1" applyFont="1" applyBorder="1" applyAlignment="1">
      <alignment vertical="center"/>
    </xf>
    <xf numFmtId="164" fontId="8" fillId="3" borderId="1" xfId="0" applyNumberFormat="1" applyFont="1" applyFill="1" applyBorder="1" applyAlignment="1">
      <alignment vertical="center"/>
    </xf>
    <xf numFmtId="164" fontId="5" fillId="5" borderId="1" xfId="0" applyNumberFormat="1" applyFont="1" applyFill="1" applyBorder="1" applyAlignment="1">
      <alignment vertical="center"/>
    </xf>
    <xf numFmtId="164" fontId="9" fillId="3" borderId="1" xfId="0" applyNumberFormat="1" applyFont="1" applyFill="1" applyBorder="1" applyAlignment="1">
      <alignment vertical="center"/>
    </xf>
    <xf numFmtId="2" fontId="6" fillId="0" borderId="1" xfId="0" applyNumberFormat="1" applyFont="1" applyBorder="1" applyAlignment="1">
      <alignment horizontal="center" vertical="center"/>
    </xf>
    <xf numFmtId="2" fontId="6" fillId="6" borderId="1" xfId="0" applyNumberFormat="1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center" vertical="center"/>
    </xf>
    <xf numFmtId="2" fontId="5" fillId="0" borderId="1" xfId="0" applyNumberFormat="1" applyFont="1" applyFill="1" applyBorder="1" applyAlignment="1">
      <alignment horizontal="center" vertical="center"/>
    </xf>
    <xf numFmtId="2" fontId="15" fillId="8" borderId="1" xfId="0" applyNumberFormat="1" applyFont="1" applyFill="1" applyBorder="1" applyAlignment="1">
      <alignment horizontal="center" vertical="center"/>
    </xf>
    <xf numFmtId="0" fontId="4" fillId="7" borderId="1" xfId="0" applyFont="1" applyFill="1" applyBorder="1" applyAlignment="1">
      <alignment vertical="center"/>
    </xf>
    <xf numFmtId="164" fontId="14" fillId="7" borderId="1" xfId="0" applyNumberFormat="1" applyFont="1" applyFill="1" applyBorder="1" applyAlignment="1">
      <alignment vertical="center"/>
    </xf>
    <xf numFmtId="2" fontId="14" fillId="7" borderId="1" xfId="0" applyNumberFormat="1" applyFont="1" applyFill="1" applyBorder="1" applyAlignment="1">
      <alignment horizontal="center" vertical="center"/>
    </xf>
    <xf numFmtId="0" fontId="13" fillId="7" borderId="1" xfId="0" applyFont="1" applyFill="1" applyBorder="1" applyAlignment="1">
      <alignment vertical="center"/>
    </xf>
    <xf numFmtId="2" fontId="5" fillId="5" borderId="1" xfId="0" applyNumberFormat="1" applyFont="1" applyFill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2" fontId="9" fillId="3" borderId="1" xfId="0" applyNumberFormat="1" applyFont="1" applyFill="1" applyBorder="1" applyAlignment="1">
      <alignment horizontal="center" vertical="center"/>
    </xf>
    <xf numFmtId="164" fontId="16" fillId="3" borderId="1" xfId="0" applyNumberFormat="1" applyFont="1" applyFill="1" applyBorder="1" applyAlignment="1">
      <alignment vertical="center"/>
    </xf>
    <xf numFmtId="0" fontId="2" fillId="0" borderId="0" xfId="0" applyFont="1"/>
    <xf numFmtId="164" fontId="0" fillId="0" borderId="0" xfId="0" applyNumberFormat="1"/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0" fillId="0" borderId="0" xfId="0" applyBorder="1"/>
    <xf numFmtId="0" fontId="7" fillId="3" borderId="1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63"/>
  <sheetViews>
    <sheetView tabSelected="1" topLeftCell="A18" workbookViewId="0">
      <selection activeCell="P36" sqref="P36"/>
    </sheetView>
  </sheetViews>
  <sheetFormatPr defaultRowHeight="15" x14ac:dyDescent="0.25"/>
  <cols>
    <col min="1" max="1" width="6.42578125" customWidth="1"/>
    <col min="2" max="2" width="7.42578125" customWidth="1"/>
    <col min="3" max="3" width="58.85546875" customWidth="1"/>
    <col min="4" max="5" width="17.5703125" customWidth="1"/>
    <col min="6" max="6" width="12.7109375" bestFit="1" customWidth="1"/>
    <col min="7" max="8" width="11.7109375" bestFit="1" customWidth="1"/>
  </cols>
  <sheetData>
    <row r="2" spans="1:12" ht="18.75" x14ac:dyDescent="0.25">
      <c r="A2" s="15"/>
      <c r="C2" s="47" t="s">
        <v>101</v>
      </c>
    </row>
    <row r="3" spans="1:12" ht="15" customHeight="1" x14ac:dyDescent="0.25">
      <c r="A3" s="59"/>
      <c r="B3" s="58"/>
      <c r="C3" s="57" t="s">
        <v>0</v>
      </c>
      <c r="D3" s="57" t="s">
        <v>94</v>
      </c>
      <c r="E3" s="51"/>
      <c r="F3" s="57" t="s">
        <v>96</v>
      </c>
      <c r="G3" s="57" t="s">
        <v>80</v>
      </c>
      <c r="H3" s="49" t="s">
        <v>98</v>
      </c>
    </row>
    <row r="4" spans="1:12" x14ac:dyDescent="0.25">
      <c r="A4" s="59"/>
      <c r="B4" s="58"/>
      <c r="C4" s="57"/>
      <c r="D4" s="57"/>
      <c r="E4" s="52" t="s">
        <v>97</v>
      </c>
      <c r="F4" s="57"/>
      <c r="G4" s="57"/>
      <c r="H4" s="49" t="s">
        <v>99</v>
      </c>
    </row>
    <row r="5" spans="1:12" x14ac:dyDescent="0.25">
      <c r="A5" s="59"/>
      <c r="B5" s="58"/>
      <c r="C5" s="57"/>
      <c r="D5" s="57"/>
      <c r="E5" s="50"/>
      <c r="F5" s="57"/>
      <c r="G5" s="57"/>
      <c r="H5" s="49" t="s">
        <v>100</v>
      </c>
    </row>
    <row r="6" spans="1:12" x14ac:dyDescent="0.25">
      <c r="A6" s="3" t="s">
        <v>1</v>
      </c>
      <c r="B6" s="3"/>
      <c r="C6" s="3" t="s">
        <v>2</v>
      </c>
      <c r="D6" s="29">
        <f>SUM(D7:D8)</f>
        <v>330000</v>
      </c>
      <c r="E6" s="29">
        <f>SUM(E7:E8)</f>
        <v>410304</v>
      </c>
      <c r="F6" s="29">
        <f>F7+F8</f>
        <v>329984.78999999998</v>
      </c>
      <c r="G6" s="27"/>
      <c r="H6" s="27"/>
    </row>
    <row r="7" spans="1:12" x14ac:dyDescent="0.25">
      <c r="A7" s="12"/>
      <c r="B7" s="12" t="s">
        <v>3</v>
      </c>
      <c r="C7" s="12" t="s">
        <v>4</v>
      </c>
      <c r="D7" s="28">
        <v>280000</v>
      </c>
      <c r="E7" s="28">
        <v>362000</v>
      </c>
      <c r="F7" s="28">
        <v>291680.78999999998</v>
      </c>
      <c r="G7" s="34">
        <f>SUM(F7/$F$15*100)</f>
        <v>29.571440546195838</v>
      </c>
      <c r="H7" s="34">
        <f>SUM(F7/E7*100)</f>
        <v>80.574803867403304</v>
      </c>
    </row>
    <row r="8" spans="1:12" x14ac:dyDescent="0.25">
      <c r="A8" s="16"/>
      <c r="B8" s="12" t="s">
        <v>5</v>
      </c>
      <c r="C8" s="12" t="s">
        <v>6</v>
      </c>
      <c r="D8" s="28">
        <v>50000</v>
      </c>
      <c r="E8" s="28">
        <v>48304</v>
      </c>
      <c r="F8" s="28">
        <v>38304</v>
      </c>
      <c r="G8" s="34">
        <f t="shared" ref="G8:G15" si="0">SUM(F8/$F$15*100)</f>
        <v>3.8833701001752137</v>
      </c>
      <c r="H8" s="34">
        <f t="shared" ref="H8:H14" si="1">SUM(F8/E8*100)</f>
        <v>79.297780722093421</v>
      </c>
      <c r="L8" s="53"/>
    </row>
    <row r="9" spans="1:12" ht="30" x14ac:dyDescent="0.25">
      <c r="A9" s="3" t="s">
        <v>7</v>
      </c>
      <c r="B9" s="3"/>
      <c r="C9" s="3" t="s">
        <v>8</v>
      </c>
      <c r="D9" s="29">
        <v>228195.31</v>
      </c>
      <c r="E9" s="29">
        <v>667318.71</v>
      </c>
      <c r="F9" s="29">
        <v>420968.71</v>
      </c>
      <c r="G9" s="35">
        <f t="shared" si="0"/>
        <v>42.679023118299156</v>
      </c>
      <c r="H9" s="34">
        <f t="shared" si="1"/>
        <v>63.083606632279213</v>
      </c>
    </row>
    <row r="10" spans="1:12" x14ac:dyDescent="0.25">
      <c r="A10" s="4" t="s">
        <v>9</v>
      </c>
      <c r="B10" s="4"/>
      <c r="C10" s="4" t="s">
        <v>10</v>
      </c>
      <c r="D10" s="29">
        <v>100000</v>
      </c>
      <c r="E10" s="29">
        <v>101400</v>
      </c>
      <c r="F10" s="29">
        <v>15000</v>
      </c>
      <c r="G10" s="35">
        <f t="shared" si="0"/>
        <v>1.5207433036400431</v>
      </c>
      <c r="H10" s="34">
        <f t="shared" si="1"/>
        <v>14.792899408284024</v>
      </c>
    </row>
    <row r="11" spans="1:12" x14ac:dyDescent="0.25">
      <c r="A11" s="4" t="s">
        <v>11</v>
      </c>
      <c r="B11" s="4"/>
      <c r="C11" s="4" t="s">
        <v>12</v>
      </c>
      <c r="D11" s="29">
        <v>159773.4</v>
      </c>
      <c r="E11" s="29">
        <v>0</v>
      </c>
      <c r="F11" s="29">
        <v>0</v>
      </c>
      <c r="G11" s="35">
        <f t="shared" si="0"/>
        <v>0</v>
      </c>
      <c r="H11" s="34">
        <v>0</v>
      </c>
    </row>
    <row r="12" spans="1:12" x14ac:dyDescent="0.25">
      <c r="A12" s="4" t="s">
        <v>13</v>
      </c>
      <c r="B12" s="4"/>
      <c r="C12" s="4" t="s">
        <v>14</v>
      </c>
      <c r="D12" s="29">
        <v>10000</v>
      </c>
      <c r="E12" s="29">
        <v>4000</v>
      </c>
      <c r="F12" s="29">
        <v>4000</v>
      </c>
      <c r="G12" s="35">
        <f t="shared" si="0"/>
        <v>0.40553154763734478</v>
      </c>
      <c r="H12" s="34">
        <f t="shared" si="1"/>
        <v>100</v>
      </c>
    </row>
    <row r="13" spans="1:12" x14ac:dyDescent="0.25">
      <c r="A13" s="4" t="s">
        <v>15</v>
      </c>
      <c r="B13" s="4"/>
      <c r="C13" s="4" t="s">
        <v>16</v>
      </c>
      <c r="D13" s="29">
        <v>201800</v>
      </c>
      <c r="E13" s="29">
        <v>216405.88</v>
      </c>
      <c r="F13" s="29">
        <v>216405.88</v>
      </c>
      <c r="G13" s="35">
        <f t="shared" si="0"/>
        <v>21.93985285855538</v>
      </c>
      <c r="H13" s="34">
        <f t="shared" si="1"/>
        <v>100</v>
      </c>
    </row>
    <row r="14" spans="1:12" x14ac:dyDescent="0.25">
      <c r="A14" s="4" t="s">
        <v>17</v>
      </c>
      <c r="B14" s="4"/>
      <c r="C14" s="4" t="s">
        <v>18</v>
      </c>
      <c r="D14" s="29">
        <v>20</v>
      </c>
      <c r="E14" s="29">
        <v>1</v>
      </c>
      <c r="F14" s="29">
        <v>0.38</v>
      </c>
      <c r="G14" s="35">
        <f t="shared" si="0"/>
        <v>3.8525497025547761E-5</v>
      </c>
      <c r="H14" s="34">
        <f t="shared" si="1"/>
        <v>38</v>
      </c>
    </row>
    <row r="15" spans="1:12" x14ac:dyDescent="0.25">
      <c r="A15" s="39"/>
      <c r="B15" s="39"/>
      <c r="C15" s="42" t="s">
        <v>82</v>
      </c>
      <c r="D15" s="40">
        <f>SUM(D6+D9+D10+D11+D12+D13+D14)</f>
        <v>1029788.7100000001</v>
      </c>
      <c r="E15" s="40">
        <f>SUM(E6+E9+E10+E11+E12+E13+E14)</f>
        <v>1399429.5899999999</v>
      </c>
      <c r="F15" s="40">
        <f>SUM(F7:F14)</f>
        <v>986359.76</v>
      </c>
      <c r="G15" s="41">
        <f t="shared" si="0"/>
        <v>100</v>
      </c>
      <c r="H15" s="41"/>
    </row>
    <row r="16" spans="1:12" x14ac:dyDescent="0.25">
      <c r="A16" s="17"/>
      <c r="B16" s="18"/>
      <c r="C16" s="18"/>
      <c r="D16" s="25"/>
      <c r="E16" s="25"/>
      <c r="F16" s="21"/>
      <c r="G16" s="21"/>
      <c r="H16" s="21"/>
    </row>
    <row r="17" spans="1:8" ht="15" customHeight="1" x14ac:dyDescent="0.25">
      <c r="A17" s="58"/>
      <c r="B17" s="58"/>
      <c r="C17" s="57" t="s">
        <v>19</v>
      </c>
      <c r="D17" s="57" t="s">
        <v>94</v>
      </c>
      <c r="E17" s="51"/>
      <c r="F17" s="57" t="s">
        <v>96</v>
      </c>
      <c r="G17" s="57" t="s">
        <v>80</v>
      </c>
      <c r="H17" s="49" t="s">
        <v>98</v>
      </c>
    </row>
    <row r="18" spans="1:8" x14ac:dyDescent="0.25">
      <c r="A18" s="58"/>
      <c r="B18" s="58"/>
      <c r="C18" s="57"/>
      <c r="D18" s="57"/>
      <c r="E18" s="52" t="s">
        <v>97</v>
      </c>
      <c r="F18" s="57"/>
      <c r="G18" s="57"/>
      <c r="H18" s="49" t="s">
        <v>99</v>
      </c>
    </row>
    <row r="19" spans="1:8" x14ac:dyDescent="0.25">
      <c r="A19" s="58"/>
      <c r="B19" s="58"/>
      <c r="C19" s="57"/>
      <c r="D19" s="57"/>
      <c r="E19" s="50"/>
      <c r="F19" s="57"/>
      <c r="G19" s="57"/>
      <c r="H19" s="49" t="s">
        <v>100</v>
      </c>
    </row>
    <row r="20" spans="1:8" x14ac:dyDescent="0.25">
      <c r="A20" s="2" t="s">
        <v>1</v>
      </c>
      <c r="B20" s="2"/>
      <c r="C20" s="2" t="s">
        <v>20</v>
      </c>
      <c r="D20" s="29">
        <v>0</v>
      </c>
      <c r="E20" s="29">
        <v>0</v>
      </c>
      <c r="F20" s="29">
        <v>0</v>
      </c>
      <c r="G20" s="36">
        <f t="shared" ref="G20:G52" si="2">SUM(F20/$F$52*100)</f>
        <v>0</v>
      </c>
      <c r="H20" s="36">
        <v>0</v>
      </c>
    </row>
    <row r="21" spans="1:8" x14ac:dyDescent="0.25">
      <c r="A21" s="6"/>
      <c r="B21" s="6" t="s">
        <v>3</v>
      </c>
      <c r="C21" s="6" t="s">
        <v>21</v>
      </c>
      <c r="D21" s="28">
        <v>0</v>
      </c>
      <c r="E21" s="28">
        <v>0</v>
      </c>
      <c r="F21" s="28">
        <v>0</v>
      </c>
      <c r="G21" s="37">
        <f t="shared" si="2"/>
        <v>0</v>
      </c>
      <c r="H21" s="36">
        <v>0</v>
      </c>
    </row>
    <row r="22" spans="1:8" x14ac:dyDescent="0.25">
      <c r="A22" s="7"/>
      <c r="B22" s="6" t="s">
        <v>5</v>
      </c>
      <c r="C22" s="6" t="s">
        <v>22</v>
      </c>
      <c r="D22" s="28">
        <v>0</v>
      </c>
      <c r="E22" s="28">
        <v>0</v>
      </c>
      <c r="F22" s="28">
        <v>0</v>
      </c>
      <c r="G22" s="37">
        <f t="shared" si="2"/>
        <v>0</v>
      </c>
      <c r="H22" s="36">
        <v>0</v>
      </c>
    </row>
    <row r="23" spans="1:8" x14ac:dyDescent="0.25">
      <c r="A23" s="6"/>
      <c r="B23" s="6" t="s">
        <v>23</v>
      </c>
      <c r="C23" s="6" t="s">
        <v>24</v>
      </c>
      <c r="D23" s="28">
        <v>0</v>
      </c>
      <c r="E23" s="28">
        <v>0</v>
      </c>
      <c r="F23" s="28">
        <v>0</v>
      </c>
      <c r="G23" s="37">
        <f t="shared" si="2"/>
        <v>0</v>
      </c>
      <c r="H23" s="36">
        <v>0</v>
      </c>
    </row>
    <row r="24" spans="1:8" x14ac:dyDescent="0.25">
      <c r="A24" s="2" t="s">
        <v>25</v>
      </c>
      <c r="B24" s="2"/>
      <c r="C24" s="2" t="s">
        <v>26</v>
      </c>
      <c r="D24" s="29">
        <f>SUM(D25:D29)</f>
        <v>305000</v>
      </c>
      <c r="E24" s="29">
        <f>SUM(E25:E29)</f>
        <v>742889.92</v>
      </c>
      <c r="F24" s="29">
        <f>F25+F26+F27+F28+F29</f>
        <v>591176.64</v>
      </c>
      <c r="G24" s="36">
        <f t="shared" si="2"/>
        <v>67.171790769010926</v>
      </c>
      <c r="H24" s="36">
        <f t="shared" ref="H24:H48" si="3">SUM(F24/E24*100)</f>
        <v>79.577959544800393</v>
      </c>
    </row>
    <row r="25" spans="1:8" ht="25.5" x14ac:dyDescent="0.25">
      <c r="A25" s="7"/>
      <c r="B25" s="6" t="s">
        <v>27</v>
      </c>
      <c r="C25" s="6" t="s">
        <v>28</v>
      </c>
      <c r="D25" s="28">
        <v>0</v>
      </c>
      <c r="E25" s="28">
        <v>0</v>
      </c>
      <c r="F25" s="28">
        <v>0</v>
      </c>
      <c r="G25" s="37">
        <f t="shared" si="2"/>
        <v>0</v>
      </c>
      <c r="H25" s="36">
        <v>0</v>
      </c>
    </row>
    <row r="26" spans="1:8" x14ac:dyDescent="0.25">
      <c r="A26" s="6"/>
      <c r="B26" s="6" t="s">
        <v>29</v>
      </c>
      <c r="C26" s="6" t="s">
        <v>30</v>
      </c>
      <c r="D26" s="28">
        <v>0</v>
      </c>
      <c r="E26" s="28">
        <v>0</v>
      </c>
      <c r="F26" s="28">
        <v>0</v>
      </c>
      <c r="G26" s="37">
        <f t="shared" si="2"/>
        <v>0</v>
      </c>
      <c r="H26" s="36">
        <v>0</v>
      </c>
    </row>
    <row r="27" spans="1:8" x14ac:dyDescent="0.25">
      <c r="A27" s="6"/>
      <c r="B27" s="6" t="s">
        <v>31</v>
      </c>
      <c r="C27" s="6" t="s">
        <v>32</v>
      </c>
      <c r="D27" s="28">
        <v>300000</v>
      </c>
      <c r="E27" s="28">
        <v>740889.92</v>
      </c>
      <c r="F27" s="28">
        <v>589176.64</v>
      </c>
      <c r="G27" s="37">
        <f t="shared" si="2"/>
        <v>66.944542984764894</v>
      </c>
      <c r="H27" s="36">
        <f t="shared" si="3"/>
        <v>79.52283113799146</v>
      </c>
    </row>
    <row r="28" spans="1:8" x14ac:dyDescent="0.25">
      <c r="A28" s="6"/>
      <c r="B28" s="6" t="s">
        <v>33</v>
      </c>
      <c r="C28" s="6" t="s">
        <v>34</v>
      </c>
      <c r="D28" s="28">
        <v>0</v>
      </c>
      <c r="E28" s="28">
        <v>0</v>
      </c>
      <c r="F28" s="28">
        <v>0</v>
      </c>
      <c r="G28" s="37">
        <f t="shared" si="2"/>
        <v>0</v>
      </c>
      <c r="H28" s="36">
        <v>0</v>
      </c>
    </row>
    <row r="29" spans="1:8" x14ac:dyDescent="0.25">
      <c r="A29" s="6"/>
      <c r="B29" s="6" t="s">
        <v>35</v>
      </c>
      <c r="C29" s="6" t="s">
        <v>36</v>
      </c>
      <c r="D29" s="28">
        <v>5000</v>
      </c>
      <c r="E29" s="28">
        <v>2000</v>
      </c>
      <c r="F29" s="28">
        <v>2000</v>
      </c>
      <c r="G29" s="37">
        <f t="shared" si="2"/>
        <v>0.22724778424604505</v>
      </c>
      <c r="H29" s="36">
        <f t="shared" si="3"/>
        <v>100</v>
      </c>
    </row>
    <row r="30" spans="1:8" x14ac:dyDescent="0.25">
      <c r="A30" s="2" t="s">
        <v>9</v>
      </c>
      <c r="B30" s="2"/>
      <c r="C30" s="2" t="s">
        <v>37</v>
      </c>
      <c r="D30" s="29">
        <f>SUM(D31:D37)</f>
        <v>163750</v>
      </c>
      <c r="E30" s="29">
        <f>SUM(E31:E37)</f>
        <v>58370.98</v>
      </c>
      <c r="F30" s="29">
        <f>F31+F32+F33+F34+F35+F36+F37</f>
        <v>54416.41</v>
      </c>
      <c r="G30" s="36">
        <f t="shared" si="2"/>
        <v>6.1830042995621648</v>
      </c>
      <c r="H30" s="36">
        <f t="shared" si="3"/>
        <v>93.225109463641004</v>
      </c>
    </row>
    <row r="31" spans="1:8" x14ac:dyDescent="0.25">
      <c r="A31" s="6"/>
      <c r="B31" s="6" t="s">
        <v>38</v>
      </c>
      <c r="C31" s="6" t="s">
        <v>43</v>
      </c>
      <c r="D31" s="28">
        <v>0</v>
      </c>
      <c r="E31" s="28">
        <v>0</v>
      </c>
      <c r="F31" s="28">
        <v>0</v>
      </c>
      <c r="G31" s="37">
        <f t="shared" si="2"/>
        <v>0</v>
      </c>
      <c r="H31" s="36">
        <v>0</v>
      </c>
    </row>
    <row r="32" spans="1:8" x14ac:dyDescent="0.25">
      <c r="A32" s="7"/>
      <c r="B32" s="6" t="s">
        <v>39</v>
      </c>
      <c r="C32" s="6" t="s">
        <v>45</v>
      </c>
      <c r="D32" s="28">
        <v>0</v>
      </c>
      <c r="E32" s="28">
        <v>0</v>
      </c>
      <c r="F32" s="28">
        <v>0</v>
      </c>
      <c r="G32" s="37">
        <f t="shared" si="2"/>
        <v>0</v>
      </c>
      <c r="H32" s="36">
        <v>0</v>
      </c>
    </row>
    <row r="33" spans="1:8" x14ac:dyDescent="0.25">
      <c r="A33" s="7"/>
      <c r="B33" s="6" t="s">
        <v>40</v>
      </c>
      <c r="C33" s="6" t="s">
        <v>47</v>
      </c>
      <c r="D33" s="28">
        <v>40000</v>
      </c>
      <c r="E33" s="28">
        <v>0</v>
      </c>
      <c r="F33" s="28">
        <v>0</v>
      </c>
      <c r="G33" s="37">
        <f t="shared" si="2"/>
        <v>0</v>
      </c>
      <c r="H33" s="36">
        <v>0</v>
      </c>
    </row>
    <row r="34" spans="1:8" x14ac:dyDescent="0.25">
      <c r="A34" s="7"/>
      <c r="B34" s="6" t="s">
        <v>41</v>
      </c>
      <c r="C34" s="6" t="s">
        <v>48</v>
      </c>
      <c r="D34" s="28">
        <v>10000</v>
      </c>
      <c r="E34" s="28">
        <v>2887.5</v>
      </c>
      <c r="F34" s="28">
        <v>2262.5</v>
      </c>
      <c r="G34" s="37">
        <f t="shared" si="2"/>
        <v>0.25707405592833849</v>
      </c>
      <c r="H34" s="36">
        <f t="shared" si="3"/>
        <v>78.354978354978357</v>
      </c>
    </row>
    <row r="35" spans="1:8" x14ac:dyDescent="0.25">
      <c r="A35" s="7"/>
      <c r="B35" s="6" t="s">
        <v>42</v>
      </c>
      <c r="C35" s="6" t="s">
        <v>49</v>
      </c>
      <c r="D35" s="28">
        <v>10000</v>
      </c>
      <c r="E35" s="28">
        <v>0</v>
      </c>
      <c r="F35" s="28">
        <v>0</v>
      </c>
      <c r="G35" s="37">
        <f t="shared" si="2"/>
        <v>0</v>
      </c>
      <c r="H35" s="36">
        <v>0</v>
      </c>
    </row>
    <row r="36" spans="1:8" x14ac:dyDescent="0.25">
      <c r="A36" s="7"/>
      <c r="B36" s="6" t="s">
        <v>44</v>
      </c>
      <c r="C36" s="6" t="s">
        <v>50</v>
      </c>
      <c r="D36" s="28">
        <v>80000</v>
      </c>
      <c r="E36" s="28">
        <v>38403.910000000003</v>
      </c>
      <c r="F36" s="28">
        <v>38403.910000000003</v>
      </c>
      <c r="G36" s="37">
        <f t="shared" si="2"/>
        <v>4.3636017269422664</v>
      </c>
      <c r="H36" s="36">
        <f t="shared" si="3"/>
        <v>100</v>
      </c>
    </row>
    <row r="37" spans="1:8" ht="25.5" x14ac:dyDescent="0.25">
      <c r="A37" s="7"/>
      <c r="B37" s="6" t="s">
        <v>46</v>
      </c>
      <c r="C37" s="6" t="s">
        <v>83</v>
      </c>
      <c r="D37" s="28">
        <v>23750</v>
      </c>
      <c r="E37" s="28">
        <v>17079.57</v>
      </c>
      <c r="F37" s="28">
        <v>13750</v>
      </c>
      <c r="G37" s="37">
        <f t="shared" si="2"/>
        <v>1.5623285166915599</v>
      </c>
      <c r="H37" s="36">
        <f t="shared" si="3"/>
        <v>80.505539659370811</v>
      </c>
    </row>
    <row r="38" spans="1:8" x14ac:dyDescent="0.25">
      <c r="A38" s="2" t="s">
        <v>11</v>
      </c>
      <c r="B38" s="2"/>
      <c r="C38" s="2" t="s">
        <v>51</v>
      </c>
      <c r="D38" s="29">
        <v>5000</v>
      </c>
      <c r="E38" s="29">
        <f>SUM(E39:E41)</f>
        <v>203514.23</v>
      </c>
      <c r="F38" s="29">
        <f>SUM(F39:F41)</f>
        <v>20764.23</v>
      </c>
      <c r="G38" s="36">
        <f t="shared" si="2"/>
        <v>2.3593126295376283</v>
      </c>
      <c r="H38" s="36">
        <f t="shared" si="3"/>
        <v>10.202839378848347</v>
      </c>
    </row>
    <row r="39" spans="1:8" x14ac:dyDescent="0.25">
      <c r="A39" s="6"/>
      <c r="B39" s="6" t="s">
        <v>52</v>
      </c>
      <c r="C39" s="6" t="s">
        <v>53</v>
      </c>
      <c r="D39" s="28">
        <v>0</v>
      </c>
      <c r="E39" s="28">
        <v>0</v>
      </c>
      <c r="F39" s="28">
        <v>0</v>
      </c>
      <c r="G39" s="37">
        <f t="shared" si="2"/>
        <v>0</v>
      </c>
      <c r="H39" s="36">
        <v>0</v>
      </c>
    </row>
    <row r="40" spans="1:8" x14ac:dyDescent="0.25">
      <c r="A40" s="9"/>
      <c r="B40" s="6" t="s">
        <v>102</v>
      </c>
      <c r="C40" s="6" t="s">
        <v>54</v>
      </c>
      <c r="D40" s="28">
        <v>0</v>
      </c>
      <c r="E40" s="28">
        <v>8000</v>
      </c>
      <c r="F40" s="28">
        <v>8000</v>
      </c>
      <c r="G40" s="37">
        <f t="shared" si="2"/>
        <v>0.90899113698418021</v>
      </c>
      <c r="H40" s="36">
        <f t="shared" si="3"/>
        <v>100</v>
      </c>
    </row>
    <row r="41" spans="1:8" x14ac:dyDescent="0.25">
      <c r="A41" s="8"/>
      <c r="B41" s="6" t="s">
        <v>103</v>
      </c>
      <c r="C41" s="6" t="s">
        <v>81</v>
      </c>
      <c r="D41" s="28">
        <v>5000</v>
      </c>
      <c r="E41" s="28">
        <v>195514.23</v>
      </c>
      <c r="F41" s="28">
        <v>12764.23</v>
      </c>
      <c r="G41" s="37">
        <f t="shared" si="2"/>
        <v>1.4503214925534478</v>
      </c>
      <c r="H41" s="36">
        <f t="shared" si="3"/>
        <v>6.5285427050501639</v>
      </c>
    </row>
    <row r="42" spans="1:8" x14ac:dyDescent="0.25">
      <c r="A42" s="2" t="s">
        <v>13</v>
      </c>
      <c r="B42" s="2"/>
      <c r="C42" s="2" t="s">
        <v>55</v>
      </c>
      <c r="D42" s="29">
        <v>200</v>
      </c>
      <c r="E42" s="29">
        <f>SUM(E43:E44)</f>
        <v>200</v>
      </c>
      <c r="F42" s="29">
        <f>F43+F44</f>
        <v>0</v>
      </c>
      <c r="G42" s="37">
        <f t="shared" si="2"/>
        <v>0</v>
      </c>
      <c r="H42" s="36">
        <f t="shared" si="3"/>
        <v>0</v>
      </c>
    </row>
    <row r="43" spans="1:8" x14ac:dyDescent="0.25">
      <c r="A43" s="6"/>
      <c r="B43" s="6" t="s">
        <v>56</v>
      </c>
      <c r="C43" s="6" t="s">
        <v>57</v>
      </c>
      <c r="D43" s="28">
        <v>0</v>
      </c>
      <c r="E43" s="28">
        <v>0</v>
      </c>
      <c r="F43" s="28">
        <v>0</v>
      </c>
      <c r="G43" s="37">
        <f t="shared" si="2"/>
        <v>0</v>
      </c>
      <c r="H43" s="36">
        <v>0</v>
      </c>
    </row>
    <row r="44" spans="1:8" x14ac:dyDescent="0.25">
      <c r="A44" s="6"/>
      <c r="B44" s="6" t="s">
        <v>58</v>
      </c>
      <c r="C44" s="6" t="s">
        <v>59</v>
      </c>
      <c r="D44" s="28">
        <v>200</v>
      </c>
      <c r="E44" s="28">
        <v>200</v>
      </c>
      <c r="F44" s="28">
        <v>0</v>
      </c>
      <c r="G44" s="37">
        <f t="shared" si="2"/>
        <v>0</v>
      </c>
      <c r="H44" s="36">
        <f t="shared" si="3"/>
        <v>0</v>
      </c>
    </row>
    <row r="45" spans="1:8" x14ac:dyDescent="0.25">
      <c r="A45" s="2" t="s">
        <v>15</v>
      </c>
      <c r="B45" s="2"/>
      <c r="C45" s="2" t="s">
        <v>60</v>
      </c>
      <c r="D45" s="29">
        <f>SUM(D46:D49)</f>
        <v>253359.43</v>
      </c>
      <c r="E45" s="29">
        <f>SUM(E46:E49)</f>
        <v>250130.15000000002</v>
      </c>
      <c r="F45" s="29">
        <f>F46+F47+F48+F49</f>
        <v>213739.31</v>
      </c>
      <c r="G45" s="36">
        <f t="shared" si="2"/>
        <v>24.28589230188927</v>
      </c>
      <c r="H45" s="36">
        <f t="shared" si="3"/>
        <v>85.451238085452701</v>
      </c>
    </row>
    <row r="46" spans="1:8" x14ac:dyDescent="0.25">
      <c r="A46" s="6"/>
      <c r="B46" s="6" t="s">
        <v>61</v>
      </c>
      <c r="C46" s="6" t="s">
        <v>62</v>
      </c>
      <c r="D46" s="28">
        <v>223359.43</v>
      </c>
      <c r="E46" s="28">
        <v>200933.89</v>
      </c>
      <c r="F46" s="28">
        <v>183933.89</v>
      </c>
      <c r="G46" s="37">
        <f t="shared" si="2"/>
        <v>20.899284475127892</v>
      </c>
      <c r="H46" s="36">
        <f t="shared" si="3"/>
        <v>91.539505854388224</v>
      </c>
    </row>
    <row r="47" spans="1:8" x14ac:dyDescent="0.25">
      <c r="A47" s="6"/>
      <c r="B47" s="6" t="s">
        <v>63</v>
      </c>
      <c r="C47" s="6" t="s">
        <v>64</v>
      </c>
      <c r="D47" s="28">
        <v>30000</v>
      </c>
      <c r="E47" s="28">
        <v>37251.78</v>
      </c>
      <c r="F47" s="28">
        <v>29805.42</v>
      </c>
      <c r="G47" s="37">
        <f t="shared" si="2"/>
        <v>3.3866078267613777</v>
      </c>
      <c r="H47" s="36">
        <f t="shared" si="3"/>
        <v>80.010727004186109</v>
      </c>
    </row>
    <row r="48" spans="1:8" x14ac:dyDescent="0.25">
      <c r="A48" s="7"/>
      <c r="B48" s="6" t="s">
        <v>65</v>
      </c>
      <c r="C48" s="6" t="s">
        <v>66</v>
      </c>
      <c r="D48" s="28">
        <v>0</v>
      </c>
      <c r="E48" s="28">
        <v>11944.48</v>
      </c>
      <c r="F48" s="28">
        <v>0</v>
      </c>
      <c r="G48" s="37">
        <f t="shared" si="2"/>
        <v>0</v>
      </c>
      <c r="H48" s="36">
        <f t="shared" si="3"/>
        <v>0</v>
      </c>
    </row>
    <row r="49" spans="1:8" x14ac:dyDescent="0.25">
      <c r="A49" s="7"/>
      <c r="B49" s="6" t="s">
        <v>67</v>
      </c>
      <c r="C49" s="6" t="s">
        <v>68</v>
      </c>
      <c r="D49" s="28">
        <v>0</v>
      </c>
      <c r="E49" s="28">
        <v>0</v>
      </c>
      <c r="F49" s="28">
        <v>0</v>
      </c>
      <c r="G49" s="37">
        <f t="shared" si="2"/>
        <v>0</v>
      </c>
      <c r="H49" s="36">
        <v>0</v>
      </c>
    </row>
    <row r="50" spans="1:8" x14ac:dyDescent="0.25">
      <c r="A50" s="2" t="s">
        <v>17</v>
      </c>
      <c r="B50" s="2"/>
      <c r="C50" s="2" t="s">
        <v>69</v>
      </c>
      <c r="D50" s="29">
        <v>51489.440000000002</v>
      </c>
      <c r="E50" s="29">
        <v>0</v>
      </c>
      <c r="F50" s="29">
        <v>0</v>
      </c>
      <c r="G50" s="36">
        <f t="shared" si="2"/>
        <v>0</v>
      </c>
      <c r="H50" s="36">
        <v>0</v>
      </c>
    </row>
    <row r="51" spans="1:8" x14ac:dyDescent="0.25">
      <c r="A51" s="2" t="s">
        <v>70</v>
      </c>
      <c r="B51" s="2"/>
      <c r="C51" s="2" t="s">
        <v>71</v>
      </c>
      <c r="D51" s="29">
        <v>0</v>
      </c>
      <c r="E51" s="29">
        <v>0</v>
      </c>
      <c r="F51" s="29">
        <v>0</v>
      </c>
      <c r="G51" s="36">
        <f t="shared" si="2"/>
        <v>0</v>
      </c>
      <c r="H51" s="36">
        <v>0</v>
      </c>
    </row>
    <row r="52" spans="1:8" ht="15.75" x14ac:dyDescent="0.25">
      <c r="A52" s="54"/>
      <c r="B52" s="54"/>
      <c r="C52" s="5" t="s">
        <v>72</v>
      </c>
      <c r="D52" s="31">
        <f>SUM(D20+D24+D30+D38+D42+D45+D50+D51)</f>
        <v>778798.86999999988</v>
      </c>
      <c r="E52" s="31">
        <f>SUM(E20+E24+E30+E38+E42+E45)</f>
        <v>1255105.28</v>
      </c>
      <c r="F52" s="31">
        <f>SUM(F20+F24+F30+F38+F42+F45+F50+F51)</f>
        <v>880096.59000000008</v>
      </c>
      <c r="G52" s="38">
        <f t="shared" si="2"/>
        <v>100</v>
      </c>
      <c r="H52" s="38"/>
    </row>
    <row r="53" spans="1:8" x14ac:dyDescent="0.25">
      <c r="A53" s="55"/>
      <c r="B53" s="55"/>
      <c r="C53" s="19"/>
      <c r="D53" s="26"/>
      <c r="E53" s="26"/>
      <c r="F53" s="26"/>
      <c r="G53" s="22"/>
      <c r="H53" s="22"/>
    </row>
    <row r="54" spans="1:8" x14ac:dyDescent="0.25">
      <c r="A54" s="7"/>
      <c r="B54" s="7"/>
      <c r="C54" s="8"/>
      <c r="D54" s="24"/>
      <c r="E54" s="24"/>
      <c r="F54" s="24"/>
      <c r="G54" s="20"/>
      <c r="H54" s="20"/>
    </row>
    <row r="55" spans="1:8" x14ac:dyDescent="0.25">
      <c r="A55" s="10" t="s">
        <v>73</v>
      </c>
      <c r="B55" s="10"/>
      <c r="C55" s="11" t="s">
        <v>74</v>
      </c>
      <c r="D55" s="32">
        <f>SUM(D56:D57)</f>
        <v>0</v>
      </c>
      <c r="E55" s="32">
        <v>0</v>
      </c>
      <c r="F55" s="32">
        <v>0</v>
      </c>
      <c r="G55" s="43">
        <v>0</v>
      </c>
      <c r="H55" s="43">
        <v>0</v>
      </c>
    </row>
    <row r="56" spans="1:8" ht="30" x14ac:dyDescent="0.25">
      <c r="A56" s="6"/>
      <c r="B56" s="6"/>
      <c r="C56" s="12" t="s">
        <v>75</v>
      </c>
      <c r="D56" s="30">
        <v>0</v>
      </c>
      <c r="E56" s="30">
        <v>0</v>
      </c>
      <c r="F56" s="30">
        <v>0</v>
      </c>
      <c r="G56" s="44">
        <v>0</v>
      </c>
      <c r="H56" s="44">
        <v>0</v>
      </c>
    </row>
    <row r="57" spans="1:8" x14ac:dyDescent="0.25">
      <c r="A57" s="6"/>
      <c r="B57" s="6"/>
      <c r="C57" s="12" t="s">
        <v>76</v>
      </c>
      <c r="D57" s="30">
        <v>0</v>
      </c>
      <c r="E57" s="30">
        <v>0</v>
      </c>
      <c r="F57" s="30">
        <v>0</v>
      </c>
      <c r="G57" s="44">
        <v>0</v>
      </c>
      <c r="H57" s="44">
        <v>0</v>
      </c>
    </row>
    <row r="58" spans="1:8" x14ac:dyDescent="0.25">
      <c r="A58" s="13"/>
      <c r="B58" s="13"/>
      <c r="C58" s="5" t="s">
        <v>77</v>
      </c>
      <c r="D58" s="33">
        <f>SUM(D56:D57)</f>
        <v>0</v>
      </c>
      <c r="E58" s="33">
        <v>0</v>
      </c>
      <c r="F58" s="33">
        <v>0</v>
      </c>
      <c r="G58" s="45">
        <v>0</v>
      </c>
      <c r="H58" s="45">
        <v>0</v>
      </c>
    </row>
    <row r="59" spans="1:8" x14ac:dyDescent="0.25">
      <c r="A59" s="7"/>
      <c r="B59" s="7"/>
      <c r="C59" s="8"/>
      <c r="D59" s="30"/>
      <c r="E59" s="30"/>
      <c r="F59" s="30"/>
      <c r="G59" s="20"/>
      <c r="H59" s="20"/>
    </row>
    <row r="60" spans="1:8" ht="18.75" x14ac:dyDescent="0.25">
      <c r="A60" s="56" t="s">
        <v>78</v>
      </c>
      <c r="B60" s="56"/>
      <c r="C60" s="14" t="s">
        <v>79</v>
      </c>
      <c r="D60" s="46">
        <f>SUM(D52,D58)</f>
        <v>778798.86999999988</v>
      </c>
      <c r="E60" s="46">
        <f>SUM(E52+E58)</f>
        <v>1255105.28</v>
      </c>
      <c r="F60" s="46">
        <f>SUM(F52,F58)</f>
        <v>880096.59000000008</v>
      </c>
      <c r="G60" s="23"/>
      <c r="H60" s="23"/>
    </row>
    <row r="61" spans="1:8" ht="18.75" x14ac:dyDescent="0.25">
      <c r="A61" s="1"/>
    </row>
    <row r="62" spans="1:8" ht="18.75" x14ac:dyDescent="0.25">
      <c r="A62" s="1"/>
    </row>
    <row r="63" spans="1:8" x14ac:dyDescent="0.25">
      <c r="F63" s="48"/>
    </row>
  </sheetData>
  <mergeCells count="15">
    <mergeCell ref="A52:B52"/>
    <mergeCell ref="A53:B53"/>
    <mergeCell ref="A60:B60"/>
    <mergeCell ref="G3:G5"/>
    <mergeCell ref="A17:A19"/>
    <mergeCell ref="B17:B19"/>
    <mergeCell ref="C17:C19"/>
    <mergeCell ref="D17:D19"/>
    <mergeCell ref="F17:F19"/>
    <mergeCell ref="G17:G19"/>
    <mergeCell ref="A3:A5"/>
    <mergeCell ref="B3:B5"/>
    <mergeCell ref="C3:C5"/>
    <mergeCell ref="D3:D5"/>
    <mergeCell ref="F3:F5"/>
  </mergeCells>
  <pageMargins left="0.7" right="0.7" top="0.75" bottom="0.75" header="0.3" footer="0.3"/>
  <pageSetup paperSize="9" scale="91"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P14"/>
  <sheetViews>
    <sheetView workbookViewId="0">
      <selection activeCell="Q22" sqref="Q22"/>
    </sheetView>
  </sheetViews>
  <sheetFormatPr defaultRowHeight="15" x14ac:dyDescent="0.25"/>
  <cols>
    <col min="16" max="16" width="11.42578125" customWidth="1"/>
  </cols>
  <sheetData>
    <row r="4" spans="2:16" x14ac:dyDescent="0.25">
      <c r="B4" t="s">
        <v>84</v>
      </c>
    </row>
    <row r="6" spans="2:16" x14ac:dyDescent="0.25">
      <c r="D6" t="s">
        <v>87</v>
      </c>
      <c r="F6" t="s">
        <v>89</v>
      </c>
      <c r="H6" t="s">
        <v>90</v>
      </c>
      <c r="J6" t="s">
        <v>91</v>
      </c>
      <c r="L6" t="s">
        <v>92</v>
      </c>
      <c r="M6" t="s">
        <v>95</v>
      </c>
      <c r="N6" t="s">
        <v>93</v>
      </c>
    </row>
    <row r="8" spans="2:16" x14ac:dyDescent="0.25">
      <c r="B8" t="s">
        <v>85</v>
      </c>
      <c r="D8">
        <f>6628.77+6854.79+6854.79</f>
        <v>20338.350000000002</v>
      </c>
      <c r="F8">
        <v>7522.57</v>
      </c>
      <c r="H8">
        <f>1502.73+1561+1561</f>
        <v>4624.7299999999996</v>
      </c>
      <c r="J8">
        <v>0</v>
      </c>
      <c r="L8">
        <v>0</v>
      </c>
      <c r="M8">
        <v>56057.34</v>
      </c>
      <c r="N8">
        <v>0</v>
      </c>
      <c r="P8">
        <f>SUM(D8:O8)</f>
        <v>88542.989999999991</v>
      </c>
    </row>
    <row r="10" spans="2:16" x14ac:dyDescent="0.25">
      <c r="B10" t="s">
        <v>86</v>
      </c>
      <c r="D10">
        <f>7874.89+7369.06+8180.22</f>
        <v>23424.170000000002</v>
      </c>
      <c r="F10">
        <f>1968.71+1842.25+2071.5</f>
        <v>5882.46</v>
      </c>
      <c r="H10">
        <f>1624.19+1519.86+1687.17</f>
        <v>4831.22</v>
      </c>
      <c r="J10">
        <f>506+308+440</f>
        <v>1254</v>
      </c>
      <c r="L10">
        <v>0</v>
      </c>
      <c r="N10">
        <v>128</v>
      </c>
      <c r="P10">
        <f>SUM(D10:O10)</f>
        <v>35519.85</v>
      </c>
    </row>
    <row r="14" spans="2:16" x14ac:dyDescent="0.25">
      <c r="B14" s="47" t="s">
        <v>88</v>
      </c>
      <c r="C14" s="47"/>
      <c r="D14" s="47">
        <f>SUM(D8:D13)</f>
        <v>43762.520000000004</v>
      </c>
      <c r="E14" s="47"/>
      <c r="F14" s="47">
        <f>SUM(F8:F13)</f>
        <v>13405.029999999999</v>
      </c>
      <c r="G14" s="47"/>
      <c r="H14" s="47">
        <f>SUM(H8:H13)</f>
        <v>9455.9500000000007</v>
      </c>
      <c r="I14" s="47"/>
      <c r="J14" s="47">
        <f>SUM(J8:J13)</f>
        <v>1254</v>
      </c>
      <c r="K14" s="47"/>
      <c r="L14" s="47">
        <f>SUM(L8:L13)</f>
        <v>0</v>
      </c>
      <c r="M14" s="47">
        <f>SUM(M8:M13)</f>
        <v>56057.34</v>
      </c>
      <c r="N14" s="47">
        <f>SUM(N8:N13)</f>
        <v>128</v>
      </c>
      <c r="P14" s="47">
        <f>SUM(D14:O14)</f>
        <v>124062.84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Rebalans 2022.g.</vt:lpstr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Jure Galić</dc:creator>
  <cp:lastModifiedBy>pc</cp:lastModifiedBy>
  <cp:lastPrinted>2023-02-10T06:55:48Z</cp:lastPrinted>
  <dcterms:created xsi:type="dcterms:W3CDTF">2015-06-05T18:17:20Z</dcterms:created>
  <dcterms:modified xsi:type="dcterms:W3CDTF">2023-02-10T06:55:52Z</dcterms:modified>
</cp:coreProperties>
</file>